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120" windowWidth="15480" windowHeight="8070" tabRatio="936" activeTab="5"/>
  </bookViews>
  <sheets>
    <sheet name="General Mandatory Questions" sheetId="21" r:id="rId1"/>
    <sheet name="Instructions" sheetId="22" r:id="rId2"/>
    <sheet name="Manufacturer Guarantee" sheetId="40" r:id="rId3"/>
    <sheet name="Extended Guarantees" sheetId="30" r:id="rId4"/>
    <sheet name="Summary" sheetId="4" r:id="rId5"/>
    <sheet name="Standard 2 sockets Blade Server" sheetId="18" r:id="rId6"/>
    <sheet name="Standard 2 sockets Rackable" sheetId="35" r:id="rId7"/>
    <sheet name="Advanced 2 sockets Rackable" sheetId="25" r:id="rId8"/>
    <sheet name="Standard 4 sockets Rackable" sheetId="33" r:id="rId9"/>
    <sheet name="Advanced 4 sockets Rackable" sheetId="34" r:id="rId10"/>
    <sheet name="Moves and EWH" sheetId="14" r:id="rId11"/>
    <sheet name="Professional services" sheetId="13" r:id="rId12"/>
    <sheet name="Power Consumption" sheetId="12" r:id="rId13"/>
    <sheet name="Options (internal components)" sheetId="10" r:id="rId14"/>
    <sheet name="Options (external components)" sheetId="45" r:id="rId15"/>
    <sheet name="Leasing" sheetId="11" r:id="rId16"/>
    <sheet name="Upgrade Kits" sheetId="46" r:id="rId17"/>
    <sheet name="Non Returnable Disks" sheetId="41" r:id="rId18"/>
    <sheet name="Media Sanitization Basic " sheetId="38" r:id="rId19"/>
    <sheet name="Media Sanitization High" sheetId="43" r:id="rId20"/>
  </sheets>
  <definedNames>
    <definedName name="_Toc154458715_2" localSheetId="2">#REF!</definedName>
    <definedName name="_Toc154458715_2" localSheetId="19">#REF!</definedName>
    <definedName name="_Toc154458715_2" localSheetId="14">#REF!</definedName>
    <definedName name="_Toc154458715_2" localSheetId="16">#REF!</definedName>
    <definedName name="_Toc154458715_2">#REF!</definedName>
    <definedName name="_Toc154458716_2" localSheetId="2">#REF!</definedName>
    <definedName name="_Toc154458716_2" localSheetId="19">#REF!</definedName>
    <definedName name="_Toc154458716_2" localSheetId="14">#REF!</definedName>
    <definedName name="_Toc154458716_2" localSheetId="16">#REF!</definedName>
    <definedName name="_Toc154458716_2">#REF!</definedName>
    <definedName name="_Toc154458724_2" localSheetId="2">#REF!</definedName>
    <definedName name="_Toc154458724_2" localSheetId="19">#REF!</definedName>
    <definedName name="_Toc154458724_2" localSheetId="14">#REF!</definedName>
    <definedName name="_Toc154458724_2" localSheetId="16">#REF!</definedName>
    <definedName name="_Toc154458724_2">#REF!</definedName>
    <definedName name="_Toc157855727_2" localSheetId="2">#REF!</definedName>
    <definedName name="_Toc157855727_2" localSheetId="19">#REF!</definedName>
    <definedName name="_Toc157855727_2" localSheetId="14">#REF!</definedName>
    <definedName name="_Toc157855727_2" localSheetId="16">#REF!</definedName>
    <definedName name="_Toc157855727_2">#REF!</definedName>
    <definedName name="_Toc157855730_2" localSheetId="2">#REF!</definedName>
    <definedName name="_Toc157855730_2" localSheetId="19">#REF!</definedName>
    <definedName name="_Toc157855730_2" localSheetId="14">#REF!</definedName>
    <definedName name="_Toc157855730_2" localSheetId="16">#REF!</definedName>
    <definedName name="_Toc157855730_2">#REF!</definedName>
    <definedName name="_Toc157855731_2" localSheetId="2">#REF!</definedName>
    <definedName name="_Toc157855731_2" localSheetId="19">#REF!</definedName>
    <definedName name="_Toc157855731_2" localSheetId="14">#REF!</definedName>
    <definedName name="_Toc157855731_2" localSheetId="16">#REF!</definedName>
    <definedName name="_Toc157855731_2">#REF!</definedName>
    <definedName name="_Toc157855732_2" localSheetId="2">#REF!</definedName>
    <definedName name="_Toc157855732_2" localSheetId="19">#REF!</definedName>
    <definedName name="_Toc157855732_2" localSheetId="14">#REF!</definedName>
    <definedName name="_Toc157855732_2" localSheetId="16">#REF!</definedName>
    <definedName name="_Toc157855732_2">#REF!</definedName>
    <definedName name="_Toc157855733_2" localSheetId="2">#REF!</definedName>
    <definedName name="_Toc157855733_2" localSheetId="19">#REF!</definedName>
    <definedName name="_Toc157855733_2" localSheetId="14">#REF!</definedName>
    <definedName name="_Toc157855733_2" localSheetId="16">#REF!</definedName>
    <definedName name="_Toc157855733_2">#REF!</definedName>
    <definedName name="_Toc157855734_2" localSheetId="2">#REF!</definedName>
    <definedName name="_Toc157855734_2" localSheetId="19">#REF!</definedName>
    <definedName name="_Toc157855734_2" localSheetId="14">#REF!</definedName>
    <definedName name="_Toc157855734_2" localSheetId="16">#REF!</definedName>
    <definedName name="_Toc157855734_2">#REF!</definedName>
    <definedName name="_xlnm.Print_Area" localSheetId="7">'Advanced 2 sockets Rackable'!$A$1:$O$74</definedName>
    <definedName name="_xlnm.Print_Area" localSheetId="9">'Advanced 4 sockets Rackable'!$A$1:$O$76</definedName>
    <definedName name="_xlnm.Print_Area" localSheetId="3">'Extended Guarantees'!$A$1:$N$20</definedName>
    <definedName name="_xlnm.Print_Area" localSheetId="0">'General Mandatory Questions'!$A$1:$C$32</definedName>
    <definedName name="_xlnm.Print_Area" localSheetId="1">Instructions!$A$1:$A$6</definedName>
    <definedName name="_xlnm.Print_Area" localSheetId="15">Leasing!$A$1:$H$55</definedName>
    <definedName name="_xlnm.Print_Area" localSheetId="2">'Manufacturer Guarantee'!$A$2:$S$8</definedName>
    <definedName name="_xlnm.Print_Area" localSheetId="18">'Media Sanitization Basic '!$A$1:$E$10</definedName>
    <definedName name="_xlnm.Print_Area" localSheetId="19">'Media Sanitization High'!$A$1:$H$13</definedName>
    <definedName name="_xlnm.Print_Area" localSheetId="10">'Moves and EWH'!$A$1:$F$20</definedName>
    <definedName name="_xlnm.Print_Area" localSheetId="17">'Non Returnable Disks'!$A$1:$G$15</definedName>
    <definedName name="_xlnm.Print_Area" localSheetId="14">'Options (external components)'!$A$1:$I$22</definedName>
    <definedName name="_xlnm.Print_Area" localSheetId="13">'Options (internal components)'!$A$1:$H$24</definedName>
    <definedName name="_xlnm.Print_Area" localSheetId="12">'Power Consumption'!$A$2:$B$11</definedName>
    <definedName name="_xlnm.Print_Area" localSheetId="11">'Professional services'!$A$1:$E$9</definedName>
    <definedName name="_xlnm.Print_Area" localSheetId="5">'Standard 2 sockets Blade Server'!$A$1:$O$97</definedName>
    <definedName name="_xlnm.Print_Area" localSheetId="6">'Standard 2 sockets Rackable'!$A$1:$O$77</definedName>
    <definedName name="_xlnm.Print_Area" localSheetId="8">'Standard 4 sockets Rackable'!$A$1:$O$79</definedName>
    <definedName name="_xlnm.Print_Area" localSheetId="4">Summary!$A$1:$L$76</definedName>
    <definedName name="_xlnm.Print_Area" localSheetId="16">'Upgrade Kits'!$A$1:$F$49</definedName>
    <definedName name="Z_66274A6A_8D18_4556_AF0E_5DD8EDA1804E_.wvu.PrintArea" localSheetId="7" hidden="1">'Advanced 2 sockets Rackable'!$A$7:$L$53</definedName>
    <definedName name="Z_66274A6A_8D18_4556_AF0E_5DD8EDA1804E_.wvu.PrintArea" localSheetId="9" hidden="1">'Advanced 4 sockets Rackable'!$A$7:$L$54</definedName>
    <definedName name="Z_66274A6A_8D18_4556_AF0E_5DD8EDA1804E_.wvu.PrintArea" localSheetId="1" hidden="1">Instructions!$A$1:$A$6</definedName>
    <definedName name="Z_66274A6A_8D18_4556_AF0E_5DD8EDA1804E_.wvu.PrintArea" localSheetId="15" hidden="1">Leasing!$A$1:$G$59</definedName>
    <definedName name="Z_66274A6A_8D18_4556_AF0E_5DD8EDA1804E_.wvu.PrintArea" localSheetId="10" hidden="1">'Moves and EWH'!$A$1:$F$11</definedName>
    <definedName name="Z_66274A6A_8D18_4556_AF0E_5DD8EDA1804E_.wvu.PrintArea" localSheetId="14" hidden="1">'Options (external components)'!$B$1:$G$2</definedName>
    <definedName name="Z_66274A6A_8D18_4556_AF0E_5DD8EDA1804E_.wvu.PrintArea" localSheetId="13" hidden="1">'Options (internal components)'!$B$1:$D$5</definedName>
    <definedName name="Z_66274A6A_8D18_4556_AF0E_5DD8EDA1804E_.wvu.PrintArea" localSheetId="12" hidden="1">'Power Consumption'!$A$4:$B$13</definedName>
    <definedName name="Z_66274A6A_8D18_4556_AF0E_5DD8EDA1804E_.wvu.PrintArea" localSheetId="11" hidden="1">'Professional services'!$A$2:$E$11</definedName>
    <definedName name="Z_66274A6A_8D18_4556_AF0E_5DD8EDA1804E_.wvu.PrintArea" localSheetId="5" hidden="1">'Standard 2 sockets Blade Server'!$A$7:$L$81</definedName>
    <definedName name="Z_66274A6A_8D18_4556_AF0E_5DD8EDA1804E_.wvu.PrintArea" localSheetId="6" hidden="1">'Standard 2 sockets Rackable'!$A$7:$L$55</definedName>
    <definedName name="Z_66274A6A_8D18_4556_AF0E_5DD8EDA1804E_.wvu.PrintArea" localSheetId="8" hidden="1">'Standard 4 sockets Rackable'!$A$7:$L$55</definedName>
    <definedName name="Z_66274A6A_8D18_4556_AF0E_5DD8EDA1804E_.wvu.PrintArea" localSheetId="4" hidden="1">Summary!$A$1:$L$75</definedName>
    <definedName name="Z_E676EB15_F82B_4505_AFAE_B4FCD6E91606_.wvu.PrintArea" localSheetId="7" hidden="1">'Advanced 2 sockets Rackable'!$A$7:$L$53</definedName>
    <definedName name="Z_E676EB15_F82B_4505_AFAE_B4FCD6E91606_.wvu.PrintArea" localSheetId="9" hidden="1">'Advanced 4 sockets Rackable'!$A$7:$L$54</definedName>
    <definedName name="Z_E676EB15_F82B_4505_AFAE_B4FCD6E91606_.wvu.PrintArea" localSheetId="1" hidden="1">Instructions!$A$1:$A$6</definedName>
    <definedName name="Z_E676EB15_F82B_4505_AFAE_B4FCD6E91606_.wvu.PrintArea" localSheetId="15" hidden="1">Leasing!$A$1:$G$59</definedName>
    <definedName name="Z_E676EB15_F82B_4505_AFAE_B4FCD6E91606_.wvu.PrintArea" localSheetId="10" hidden="1">'Moves and EWH'!$A$1:$F$11</definedName>
    <definedName name="Z_E676EB15_F82B_4505_AFAE_B4FCD6E91606_.wvu.PrintArea" localSheetId="14" hidden="1">'Options (external components)'!$B$1:$G$2</definedName>
    <definedName name="Z_E676EB15_F82B_4505_AFAE_B4FCD6E91606_.wvu.PrintArea" localSheetId="13" hidden="1">'Options (internal components)'!$B$1:$D$5</definedName>
    <definedName name="Z_E676EB15_F82B_4505_AFAE_B4FCD6E91606_.wvu.PrintArea" localSheetId="12" hidden="1">'Power Consumption'!$A$4:$B$13</definedName>
    <definedName name="Z_E676EB15_F82B_4505_AFAE_B4FCD6E91606_.wvu.PrintArea" localSheetId="11" hidden="1">'Professional services'!$A$2:$E$11</definedName>
    <definedName name="Z_E676EB15_F82B_4505_AFAE_B4FCD6E91606_.wvu.PrintArea" localSheetId="5" hidden="1">'Standard 2 sockets Blade Server'!$A$7:$L$81</definedName>
    <definedName name="Z_E676EB15_F82B_4505_AFAE_B4FCD6E91606_.wvu.PrintArea" localSheetId="6" hidden="1">'Standard 2 sockets Rackable'!$A$7:$L$55</definedName>
    <definedName name="Z_E676EB15_F82B_4505_AFAE_B4FCD6E91606_.wvu.PrintArea" localSheetId="8" hidden="1">'Standard 4 sockets Rackable'!$A$7:$L$55</definedName>
    <definedName name="Z_E676EB15_F82B_4505_AFAE_B4FCD6E91606_.wvu.PrintArea" localSheetId="4" hidden="1">Summary!$A$1:$L$75</definedName>
  </definedNames>
  <calcPr calcId="145621"/>
  <customWorkbookViews>
    <customWorkbookView name="SOBCZEW - Personal View" guid="{66274A6A-8D18-4556-AF0E-5DD8EDA1804E}" mergeInterval="0" personalView="1" maximized="1" windowWidth="1020" windowHeight="543" tabRatio="915" activeSheetId="14"/>
    <customWorkbookView name="slomido - Personal View" guid="{E676EB15-F82B-4505-AFAE-B4FCD6E91606}" mergeInterval="0" personalView="1" maximized="1" windowWidth="1276" windowHeight="822" tabRatio="915" activeSheetId="10"/>
  </customWorkbookViews>
</workbook>
</file>

<file path=xl/calcChain.xml><?xml version="1.0" encoding="utf-8"?>
<calcChain xmlns="http://schemas.openxmlformats.org/spreadsheetml/2006/main">
  <c r="D23" i="46" l="1"/>
  <c r="C44" i="4" l="1"/>
  <c r="C45" i="4"/>
  <c r="C43" i="4"/>
  <c r="E45" i="4"/>
  <c r="E44" i="4"/>
  <c r="E43" i="4"/>
  <c r="F45" i="4"/>
  <c r="F44" i="4"/>
  <c r="F43" i="4"/>
  <c r="F42" i="4"/>
  <c r="E42" i="4"/>
  <c r="C42" i="4"/>
  <c r="F41" i="4"/>
  <c r="C41" i="4"/>
  <c r="F40" i="4"/>
  <c r="E40" i="4"/>
  <c r="E41" i="4"/>
  <c r="C40" i="4"/>
  <c r="B40" i="4"/>
  <c r="B45" i="4"/>
  <c r="B44" i="4"/>
  <c r="B43" i="4"/>
  <c r="B42" i="4"/>
  <c r="B41" i="4"/>
  <c r="B68" i="4" l="1"/>
  <c r="B67" i="4"/>
  <c r="B66" i="4"/>
  <c r="B65" i="4"/>
  <c r="F30" i="34" l="1"/>
  <c r="F29" i="34"/>
  <c r="F28" i="34"/>
  <c r="F27" i="34"/>
  <c r="F26" i="34"/>
  <c r="F25" i="34"/>
  <c r="F24" i="34"/>
  <c r="F23" i="34"/>
  <c r="F22" i="34"/>
  <c r="F21" i="34"/>
  <c r="F20" i="34"/>
  <c r="F19" i="34"/>
  <c r="F18" i="34"/>
  <c r="F17" i="34"/>
  <c r="F16" i="34"/>
  <c r="F15" i="34"/>
  <c r="F14" i="34"/>
  <c r="F13" i="34"/>
  <c r="F12" i="34"/>
  <c r="F11" i="34"/>
  <c r="E30" i="34"/>
  <c r="E29" i="34"/>
  <c r="E28" i="34"/>
  <c r="E27" i="34"/>
  <c r="E26" i="34"/>
  <c r="E25" i="34"/>
  <c r="E24" i="34"/>
  <c r="E23" i="34"/>
  <c r="E22" i="34"/>
  <c r="E21" i="34"/>
  <c r="E20" i="34"/>
  <c r="E19" i="34"/>
  <c r="E18" i="34"/>
  <c r="E17" i="34"/>
  <c r="E16" i="34"/>
  <c r="E15" i="34"/>
  <c r="E14" i="34"/>
  <c r="E13" i="34"/>
  <c r="E12" i="34"/>
  <c r="E11" i="34"/>
  <c r="F30" i="33"/>
  <c r="F29" i="33"/>
  <c r="F28" i="33"/>
  <c r="F27" i="33"/>
  <c r="F26" i="33"/>
  <c r="F25" i="33"/>
  <c r="F24" i="33"/>
  <c r="F23" i="33"/>
  <c r="F22" i="33"/>
  <c r="F21" i="33"/>
  <c r="F20" i="33"/>
  <c r="F19" i="33"/>
  <c r="F18" i="33"/>
  <c r="F17" i="33"/>
  <c r="F16" i="33"/>
  <c r="F15" i="33"/>
  <c r="F14" i="33"/>
  <c r="F13" i="33"/>
  <c r="F12" i="33"/>
  <c r="E30" i="33"/>
  <c r="E29" i="33"/>
  <c r="E28" i="33"/>
  <c r="E27" i="33"/>
  <c r="E26" i="33"/>
  <c r="E25" i="33"/>
  <c r="E24" i="33"/>
  <c r="E23" i="33"/>
  <c r="E22" i="33"/>
  <c r="E21" i="33"/>
  <c r="E20" i="33"/>
  <c r="E19" i="33"/>
  <c r="E18" i="33"/>
  <c r="E17" i="33"/>
  <c r="E16" i="33"/>
  <c r="E15" i="33"/>
  <c r="E14" i="33"/>
  <c r="E13" i="33"/>
  <c r="E12" i="33"/>
  <c r="F11" i="33"/>
  <c r="E11" i="33"/>
  <c r="F30" i="25"/>
  <c r="F29" i="25"/>
  <c r="F28" i="25"/>
  <c r="F27" i="25"/>
  <c r="F26" i="25"/>
  <c r="F25" i="25"/>
  <c r="F24" i="25"/>
  <c r="F23" i="25"/>
  <c r="F22" i="25"/>
  <c r="F21" i="25"/>
  <c r="F20" i="25"/>
  <c r="F19" i="25"/>
  <c r="F18" i="25"/>
  <c r="F17" i="25"/>
  <c r="F16" i="25"/>
  <c r="F15" i="25"/>
  <c r="F14" i="25"/>
  <c r="F13" i="25"/>
  <c r="F12" i="25"/>
  <c r="E30" i="25"/>
  <c r="E29" i="25"/>
  <c r="E28" i="25"/>
  <c r="E27" i="25"/>
  <c r="E26" i="25"/>
  <c r="E25" i="25"/>
  <c r="E24" i="25"/>
  <c r="E23" i="25"/>
  <c r="E22" i="25"/>
  <c r="E21" i="25"/>
  <c r="E20" i="25"/>
  <c r="E19" i="25"/>
  <c r="E18" i="25"/>
  <c r="E17" i="25"/>
  <c r="E16" i="25"/>
  <c r="E15" i="25"/>
  <c r="E14" i="25"/>
  <c r="E13" i="25"/>
  <c r="E12" i="25"/>
  <c r="F11" i="25"/>
  <c r="E11" i="25"/>
  <c r="F30" i="35"/>
  <c r="F29" i="35"/>
  <c r="F28" i="35"/>
  <c r="F27" i="35"/>
  <c r="F26" i="35"/>
  <c r="F25" i="35"/>
  <c r="F24" i="35"/>
  <c r="F23" i="35"/>
  <c r="F22" i="35"/>
  <c r="F21" i="35"/>
  <c r="F20" i="35"/>
  <c r="F19" i="35"/>
  <c r="F18" i="35"/>
  <c r="F17" i="35"/>
  <c r="F16" i="35"/>
  <c r="F15" i="35"/>
  <c r="F14" i="35"/>
  <c r="F13" i="35"/>
  <c r="F12" i="35"/>
  <c r="F11" i="35"/>
  <c r="E30" i="35"/>
  <c r="E29" i="35"/>
  <c r="E28" i="35"/>
  <c r="E27" i="35"/>
  <c r="E26" i="35"/>
  <c r="E25" i="35"/>
  <c r="E24" i="35"/>
  <c r="E23" i="35"/>
  <c r="E22" i="35"/>
  <c r="E21" i="35"/>
  <c r="E20" i="35"/>
  <c r="E19" i="35"/>
  <c r="E18" i="35"/>
  <c r="E17" i="35"/>
  <c r="E16" i="35"/>
  <c r="E15" i="35"/>
  <c r="E14" i="35"/>
  <c r="E13" i="35"/>
  <c r="E12" i="35"/>
  <c r="E11" i="35"/>
  <c r="I61" i="35"/>
  <c r="F42" i="18"/>
  <c r="F41" i="18"/>
  <c r="F40" i="18"/>
  <c r="F39" i="18"/>
  <c r="F38" i="18"/>
  <c r="F37" i="18"/>
  <c r="F36" i="18"/>
  <c r="F35" i="18"/>
  <c r="F34" i="18"/>
  <c r="F33" i="18"/>
  <c r="F32" i="18"/>
  <c r="F31" i="18"/>
  <c r="F30" i="18"/>
  <c r="F29" i="18"/>
  <c r="F28" i="18"/>
  <c r="E42" i="18"/>
  <c r="E41" i="18"/>
  <c r="E40" i="18"/>
  <c r="E39" i="18"/>
  <c r="E38" i="18"/>
  <c r="E37" i="18"/>
  <c r="E36" i="18"/>
  <c r="E35" i="18"/>
  <c r="E34" i="18"/>
  <c r="E33" i="18"/>
  <c r="E32" i="18"/>
  <c r="E31" i="18"/>
  <c r="E30" i="18"/>
  <c r="E29" i="18"/>
  <c r="F25" i="18"/>
  <c r="F24" i="18"/>
  <c r="F23" i="18"/>
  <c r="F22" i="18"/>
  <c r="F21" i="18"/>
  <c r="F20" i="18"/>
  <c r="F19" i="18"/>
  <c r="F18" i="18"/>
  <c r="F17" i="18"/>
  <c r="F16" i="18"/>
  <c r="F15" i="18"/>
  <c r="F14" i="18"/>
  <c r="F13" i="18"/>
  <c r="F12" i="18"/>
  <c r="F11" i="18"/>
  <c r="E24" i="18"/>
  <c r="E25" i="18"/>
  <c r="E23" i="18"/>
  <c r="E22" i="18"/>
  <c r="E21" i="18"/>
  <c r="E20" i="18"/>
  <c r="E19" i="18"/>
  <c r="E18" i="18"/>
  <c r="E17" i="18"/>
  <c r="E16" i="18"/>
  <c r="E15" i="18"/>
  <c r="E14" i="18"/>
  <c r="E13" i="18"/>
  <c r="E12" i="18"/>
  <c r="E11" i="18"/>
  <c r="D41" i="46" l="1"/>
  <c r="D42" i="46"/>
  <c r="D43" i="46"/>
  <c r="D44" i="46"/>
  <c r="D45" i="46"/>
  <c r="D46" i="46"/>
  <c r="D40" i="46"/>
  <c r="D30" i="46"/>
  <c r="D31" i="46"/>
  <c r="D32" i="46"/>
  <c r="D33" i="46"/>
  <c r="D34" i="46"/>
  <c r="D35" i="46"/>
  <c r="D36" i="46"/>
  <c r="D29" i="46"/>
  <c r="D19" i="46"/>
  <c r="D20" i="46"/>
  <c r="D21" i="46"/>
  <c r="D22" i="46"/>
  <c r="D24" i="46"/>
  <c r="D25" i="46"/>
  <c r="D18" i="46"/>
  <c r="D10" i="46"/>
  <c r="D11" i="46"/>
  <c r="D12" i="46"/>
  <c r="D13" i="46"/>
  <c r="D14" i="46"/>
  <c r="D9" i="46"/>
  <c r="D4" i="46"/>
  <c r="D5" i="46"/>
  <c r="D3" i="46"/>
  <c r="H22" i="45"/>
  <c r="G22" i="45"/>
  <c r="F22" i="45"/>
  <c r="E22" i="45"/>
  <c r="H21" i="45"/>
  <c r="G21" i="45"/>
  <c r="F21" i="45"/>
  <c r="E21" i="45"/>
  <c r="H20" i="45"/>
  <c r="G20" i="45"/>
  <c r="F20" i="45"/>
  <c r="E20" i="45"/>
  <c r="H19" i="45"/>
  <c r="G19" i="45"/>
  <c r="F19" i="45"/>
  <c r="E19" i="45"/>
  <c r="H18" i="45"/>
  <c r="G18" i="45"/>
  <c r="F18" i="45"/>
  <c r="E18" i="45"/>
  <c r="H17" i="45"/>
  <c r="G17" i="45"/>
  <c r="F17" i="45"/>
  <c r="E17" i="45"/>
  <c r="H16" i="45"/>
  <c r="G16" i="45"/>
  <c r="F16" i="45"/>
  <c r="E16" i="45"/>
  <c r="H15" i="45"/>
  <c r="G15" i="45"/>
  <c r="F15" i="45"/>
  <c r="E15" i="45"/>
  <c r="H14" i="45"/>
  <c r="G14" i="45"/>
  <c r="F14" i="45"/>
  <c r="E14" i="45"/>
  <c r="H13" i="45"/>
  <c r="G13" i="45"/>
  <c r="F13" i="45"/>
  <c r="E13" i="45"/>
  <c r="H12" i="45"/>
  <c r="G12" i="45"/>
  <c r="F12" i="45"/>
  <c r="E12" i="45"/>
  <c r="H11" i="45"/>
  <c r="G11" i="45"/>
  <c r="F11" i="45"/>
  <c r="E11" i="45"/>
  <c r="H10" i="45"/>
  <c r="G10" i="45"/>
  <c r="F10" i="45"/>
  <c r="E10" i="45"/>
  <c r="H9" i="45"/>
  <c r="G9" i="45"/>
  <c r="F9" i="45"/>
  <c r="E9" i="45"/>
  <c r="H8" i="45"/>
  <c r="G8" i="45"/>
  <c r="F8" i="45"/>
  <c r="E8" i="45"/>
  <c r="H7" i="45"/>
  <c r="G7" i="45"/>
  <c r="F7" i="45"/>
  <c r="E7" i="45"/>
  <c r="H24" i="10"/>
  <c r="G24" i="10"/>
  <c r="F24" i="10"/>
  <c r="E24" i="10"/>
  <c r="H23" i="10"/>
  <c r="G23" i="10"/>
  <c r="F23" i="10"/>
  <c r="E23" i="10"/>
  <c r="H22" i="10"/>
  <c r="G22" i="10"/>
  <c r="F22" i="10"/>
  <c r="E22" i="10"/>
  <c r="H21" i="10"/>
  <c r="G21" i="10"/>
  <c r="F21" i="10"/>
  <c r="E21" i="10"/>
  <c r="H20" i="10"/>
  <c r="G20" i="10"/>
  <c r="F20" i="10"/>
  <c r="E20" i="10"/>
  <c r="H19" i="10"/>
  <c r="G19" i="10"/>
  <c r="F19" i="10"/>
  <c r="E19" i="10"/>
  <c r="H18" i="10"/>
  <c r="G18" i="10"/>
  <c r="F18" i="10"/>
  <c r="E18" i="10"/>
  <c r="H17" i="10"/>
  <c r="G17" i="10"/>
  <c r="F17" i="10"/>
  <c r="E17" i="10"/>
  <c r="H16" i="10"/>
  <c r="G16" i="10"/>
  <c r="F16" i="10"/>
  <c r="E16" i="10"/>
  <c r="H15" i="10"/>
  <c r="G15" i="10"/>
  <c r="F15" i="10"/>
  <c r="E15" i="10"/>
  <c r="H14" i="10"/>
  <c r="G14" i="10"/>
  <c r="F14" i="10"/>
  <c r="E14" i="10"/>
  <c r="H13" i="10"/>
  <c r="G13" i="10"/>
  <c r="F13" i="10"/>
  <c r="E13" i="10"/>
  <c r="H12" i="10"/>
  <c r="G12" i="10"/>
  <c r="F12" i="10"/>
  <c r="E12" i="10"/>
  <c r="H11" i="10"/>
  <c r="G11" i="10"/>
  <c r="F11" i="10"/>
  <c r="E11" i="10"/>
  <c r="H10" i="10"/>
  <c r="G10" i="10"/>
  <c r="F10" i="10"/>
  <c r="E10" i="10"/>
  <c r="H9" i="10"/>
  <c r="G9" i="10"/>
  <c r="F9" i="10"/>
  <c r="E9" i="10"/>
  <c r="I60" i="34"/>
  <c r="L75" i="34"/>
  <c r="K75" i="34"/>
  <c r="J75" i="34"/>
  <c r="I75" i="34"/>
  <c r="L74" i="34"/>
  <c r="K74" i="34"/>
  <c r="J74" i="34"/>
  <c r="I74" i="34"/>
  <c r="L73" i="34"/>
  <c r="K73" i="34"/>
  <c r="J73" i="34"/>
  <c r="I73" i="34"/>
  <c r="L72" i="34"/>
  <c r="K72" i="34"/>
  <c r="J72" i="34"/>
  <c r="I72" i="34"/>
  <c r="L71" i="34"/>
  <c r="K71" i="34"/>
  <c r="J71" i="34"/>
  <c r="I71" i="34"/>
  <c r="L70" i="34"/>
  <c r="K70" i="34"/>
  <c r="J70" i="34"/>
  <c r="I70" i="34"/>
  <c r="L69" i="34"/>
  <c r="K69" i="34"/>
  <c r="J69" i="34"/>
  <c r="I69" i="34"/>
  <c r="L68" i="34"/>
  <c r="K68" i="34"/>
  <c r="J68" i="34"/>
  <c r="I68" i="34"/>
  <c r="L67" i="34"/>
  <c r="K67" i="34"/>
  <c r="J67" i="34"/>
  <c r="I67" i="34"/>
  <c r="L66" i="34"/>
  <c r="K66" i="34"/>
  <c r="J66" i="34"/>
  <c r="I66" i="34"/>
  <c r="L65" i="34"/>
  <c r="K65" i="34"/>
  <c r="J65" i="34"/>
  <c r="I65" i="34"/>
  <c r="L64" i="34"/>
  <c r="K64" i="34"/>
  <c r="J64" i="34"/>
  <c r="I64" i="34"/>
  <c r="L63" i="34"/>
  <c r="K63" i="34"/>
  <c r="J63" i="34"/>
  <c r="I63" i="34"/>
  <c r="L62" i="34"/>
  <c r="K62" i="34"/>
  <c r="J62" i="34"/>
  <c r="I62" i="34"/>
  <c r="L61" i="34"/>
  <c r="K61" i="34"/>
  <c r="J61" i="34"/>
  <c r="I61" i="34"/>
  <c r="L60" i="34"/>
  <c r="K60" i="34"/>
  <c r="J60" i="34"/>
  <c r="L77" i="33"/>
  <c r="K77" i="33"/>
  <c r="J77" i="33"/>
  <c r="I77" i="33"/>
  <c r="L76" i="33"/>
  <c r="K76" i="33"/>
  <c r="J76" i="33"/>
  <c r="I76" i="33"/>
  <c r="L75" i="33"/>
  <c r="K75" i="33"/>
  <c r="J75" i="33"/>
  <c r="I75" i="33"/>
  <c r="L74" i="33"/>
  <c r="K74" i="33"/>
  <c r="J74" i="33"/>
  <c r="I74" i="33"/>
  <c r="L73" i="33"/>
  <c r="K73" i="33"/>
  <c r="J73" i="33"/>
  <c r="I73" i="33"/>
  <c r="L72" i="33"/>
  <c r="K72" i="33"/>
  <c r="J72" i="33"/>
  <c r="I72" i="33"/>
  <c r="L71" i="33"/>
  <c r="K71" i="33"/>
  <c r="J71" i="33"/>
  <c r="I71" i="33"/>
  <c r="L70" i="33"/>
  <c r="K70" i="33"/>
  <c r="J70" i="33"/>
  <c r="I70" i="33"/>
  <c r="L69" i="33"/>
  <c r="K69" i="33"/>
  <c r="J69" i="33"/>
  <c r="I69" i="33"/>
  <c r="L68" i="33"/>
  <c r="K68" i="33"/>
  <c r="J68" i="33"/>
  <c r="I68" i="33"/>
  <c r="L67" i="33"/>
  <c r="K67" i="33"/>
  <c r="J67" i="33"/>
  <c r="I67" i="33"/>
  <c r="L66" i="33"/>
  <c r="K66" i="33"/>
  <c r="J66" i="33"/>
  <c r="I66" i="33"/>
  <c r="L65" i="33"/>
  <c r="K65" i="33"/>
  <c r="J65" i="33"/>
  <c r="I65" i="33"/>
  <c r="L64" i="33"/>
  <c r="K64" i="33"/>
  <c r="J64" i="33"/>
  <c r="I64" i="33"/>
  <c r="L63" i="33"/>
  <c r="K63" i="33"/>
  <c r="J63" i="33"/>
  <c r="I63" i="33"/>
  <c r="L62" i="33"/>
  <c r="K62" i="33"/>
  <c r="J62" i="33"/>
  <c r="I62" i="33"/>
  <c r="L73" i="25"/>
  <c r="K73" i="25"/>
  <c r="J73" i="25"/>
  <c r="I73" i="25"/>
  <c r="L72" i="25"/>
  <c r="K72" i="25"/>
  <c r="J72" i="25"/>
  <c r="I72" i="25"/>
  <c r="L71" i="25"/>
  <c r="K71" i="25"/>
  <c r="J71" i="25"/>
  <c r="I71" i="25"/>
  <c r="L70" i="25"/>
  <c r="K70" i="25"/>
  <c r="J70" i="25"/>
  <c r="I70" i="25"/>
  <c r="L69" i="25"/>
  <c r="K69" i="25"/>
  <c r="J69" i="25"/>
  <c r="I69" i="25"/>
  <c r="L68" i="25"/>
  <c r="K68" i="25"/>
  <c r="J68" i="25"/>
  <c r="I68" i="25"/>
  <c r="L67" i="25"/>
  <c r="K67" i="25"/>
  <c r="J67" i="25"/>
  <c r="I67" i="25"/>
  <c r="L66" i="25"/>
  <c r="K66" i="25"/>
  <c r="J66" i="25"/>
  <c r="I66" i="25"/>
  <c r="L65" i="25"/>
  <c r="K65" i="25"/>
  <c r="J65" i="25"/>
  <c r="I65" i="25"/>
  <c r="L64" i="25"/>
  <c r="K64" i="25"/>
  <c r="J64" i="25"/>
  <c r="I64" i="25"/>
  <c r="L63" i="25"/>
  <c r="K63" i="25"/>
  <c r="J63" i="25"/>
  <c r="I63" i="25"/>
  <c r="L62" i="25"/>
  <c r="K62" i="25"/>
  <c r="J62" i="25"/>
  <c r="I62" i="25"/>
  <c r="L61" i="25"/>
  <c r="K61" i="25"/>
  <c r="J61" i="25"/>
  <c r="I61" i="25"/>
  <c r="L60" i="25"/>
  <c r="K60" i="25"/>
  <c r="J60" i="25"/>
  <c r="I60" i="25"/>
  <c r="L59" i="25"/>
  <c r="K59" i="25"/>
  <c r="J59" i="25"/>
  <c r="I59" i="25"/>
  <c r="L58" i="25"/>
  <c r="K58" i="25"/>
  <c r="J58" i="25"/>
  <c r="I58" i="25"/>
  <c r="L76" i="35"/>
  <c r="K76" i="35"/>
  <c r="J76" i="35"/>
  <c r="I76" i="35"/>
  <c r="L75" i="35"/>
  <c r="K75" i="35"/>
  <c r="J75" i="35"/>
  <c r="I75" i="35"/>
  <c r="L74" i="35"/>
  <c r="K74" i="35"/>
  <c r="J74" i="35"/>
  <c r="I74" i="35"/>
  <c r="L73" i="35"/>
  <c r="K73" i="35"/>
  <c r="J73" i="35"/>
  <c r="I73" i="35"/>
  <c r="L72" i="35"/>
  <c r="K72" i="35"/>
  <c r="J72" i="35"/>
  <c r="I72" i="35"/>
  <c r="L71" i="35"/>
  <c r="K71" i="35"/>
  <c r="J71" i="35"/>
  <c r="I71" i="35"/>
  <c r="L70" i="35"/>
  <c r="K70" i="35"/>
  <c r="J70" i="35"/>
  <c r="I70" i="35"/>
  <c r="L69" i="35"/>
  <c r="K69" i="35"/>
  <c r="J69" i="35"/>
  <c r="I69" i="35"/>
  <c r="L68" i="35"/>
  <c r="K68" i="35"/>
  <c r="J68" i="35"/>
  <c r="I68" i="35"/>
  <c r="L67" i="35"/>
  <c r="K67" i="35"/>
  <c r="J67" i="35"/>
  <c r="I67" i="35"/>
  <c r="L66" i="35"/>
  <c r="K66" i="35"/>
  <c r="J66" i="35"/>
  <c r="I66" i="35"/>
  <c r="L65" i="35"/>
  <c r="K65" i="35"/>
  <c r="J65" i="35"/>
  <c r="I65" i="35"/>
  <c r="L64" i="35"/>
  <c r="K64" i="35"/>
  <c r="J64" i="35"/>
  <c r="I64" i="35"/>
  <c r="L63" i="35"/>
  <c r="K63" i="35"/>
  <c r="J63" i="35"/>
  <c r="I63" i="35"/>
  <c r="L62" i="35"/>
  <c r="K62" i="35"/>
  <c r="J62" i="35"/>
  <c r="I62" i="35"/>
  <c r="L61" i="35"/>
  <c r="K61" i="35"/>
  <c r="J61" i="35"/>
  <c r="L69" i="18"/>
  <c r="L70" i="18"/>
  <c r="L71" i="18"/>
  <c r="L72" i="18"/>
  <c r="L73" i="18"/>
  <c r="L74" i="18"/>
  <c r="L75" i="18"/>
  <c r="L76" i="18"/>
  <c r="L77" i="18"/>
  <c r="L78" i="18"/>
  <c r="L79" i="18"/>
  <c r="L80" i="18"/>
  <c r="L81" i="18"/>
  <c r="L82" i="18"/>
  <c r="L83" i="18"/>
  <c r="L84" i="18"/>
  <c r="L68" i="18"/>
  <c r="K69" i="18"/>
  <c r="K70" i="18"/>
  <c r="K71" i="18"/>
  <c r="K72" i="18"/>
  <c r="K73" i="18"/>
  <c r="K74" i="18"/>
  <c r="K75" i="18"/>
  <c r="K76" i="18"/>
  <c r="K77" i="18"/>
  <c r="K78" i="18"/>
  <c r="K79" i="18"/>
  <c r="K80" i="18"/>
  <c r="K81" i="18"/>
  <c r="K82" i="18"/>
  <c r="K83" i="18"/>
  <c r="K84" i="18"/>
  <c r="K68" i="18"/>
  <c r="J69" i="18"/>
  <c r="J70" i="18"/>
  <c r="J71" i="18"/>
  <c r="J72" i="18"/>
  <c r="J73" i="18"/>
  <c r="J74" i="18"/>
  <c r="J75" i="18"/>
  <c r="J76" i="18"/>
  <c r="J77" i="18"/>
  <c r="J78" i="18"/>
  <c r="J79" i="18"/>
  <c r="J80" i="18"/>
  <c r="J81" i="18"/>
  <c r="J82" i="18"/>
  <c r="J83" i="18"/>
  <c r="J84" i="18"/>
  <c r="J68" i="18"/>
  <c r="I69" i="18"/>
  <c r="I70" i="18"/>
  <c r="I71" i="18"/>
  <c r="I72" i="18"/>
  <c r="I73" i="18"/>
  <c r="I74" i="18"/>
  <c r="I75" i="18"/>
  <c r="I76" i="18"/>
  <c r="I77" i="18"/>
  <c r="I78" i="18"/>
  <c r="I79" i="18"/>
  <c r="I80" i="18"/>
  <c r="I81" i="18"/>
  <c r="I82" i="18"/>
  <c r="I83" i="18"/>
  <c r="I84" i="18"/>
  <c r="I68" i="18"/>
  <c r="H11" i="18"/>
  <c r="H26" i="18" s="1"/>
  <c r="G25" i="4" l="1"/>
  <c r="A7" i="12" l="1"/>
  <c r="A13" i="4"/>
  <c r="H12" i="18" l="1"/>
  <c r="H13" i="18"/>
  <c r="H14" i="18"/>
  <c r="H15" i="18"/>
  <c r="H16" i="18"/>
  <c r="H17" i="18"/>
  <c r="H18" i="18"/>
  <c r="H19" i="18"/>
  <c r="H20" i="18"/>
  <c r="H21" i="18"/>
  <c r="H22" i="18"/>
  <c r="H23" i="18"/>
  <c r="H24" i="18"/>
  <c r="H25" i="18"/>
  <c r="H27" i="18" l="1"/>
  <c r="C8" i="13" l="1"/>
  <c r="I32" i="4"/>
  <c r="H11" i="33" l="1"/>
  <c r="A24" i="4" l="1"/>
  <c r="F4" i="4" l="1"/>
  <c r="F5" i="4"/>
  <c r="F6" i="4"/>
  <c r="F7" i="4"/>
  <c r="F8" i="4"/>
  <c r="A14" i="4"/>
  <c r="A15" i="4"/>
  <c r="A16" i="4"/>
  <c r="A17" i="4"/>
  <c r="H28" i="18"/>
  <c r="C9" i="13" l="1"/>
  <c r="H30" i="35" l="1"/>
  <c r="H29" i="35"/>
  <c r="I29" i="35"/>
  <c r="H28" i="35"/>
  <c r="H27" i="35"/>
  <c r="H26" i="35"/>
  <c r="H25" i="35"/>
  <c r="H24" i="35"/>
  <c r="H23" i="35"/>
  <c r="H22" i="35"/>
  <c r="H21" i="35"/>
  <c r="I21" i="35"/>
  <c r="H20" i="35"/>
  <c r="H19" i="35"/>
  <c r="I19" i="35"/>
  <c r="H18" i="35"/>
  <c r="H17" i="35"/>
  <c r="I17" i="35"/>
  <c r="H16" i="35"/>
  <c r="H15" i="35"/>
  <c r="H14" i="35"/>
  <c r="H13" i="35"/>
  <c r="H12" i="35"/>
  <c r="H11" i="35"/>
  <c r="H40" i="35" s="1"/>
  <c r="L40" i="35" l="1"/>
  <c r="K40" i="35"/>
  <c r="J11" i="35"/>
  <c r="H41" i="35"/>
  <c r="E5" i="4"/>
  <c r="C14" i="4" s="1"/>
  <c r="I11" i="35"/>
  <c r="I13" i="35"/>
  <c r="J21" i="35"/>
  <c r="J23" i="35"/>
  <c r="J25" i="35"/>
  <c r="J27" i="35"/>
  <c r="J13" i="35"/>
  <c r="I15" i="35"/>
  <c r="J17" i="35"/>
  <c r="I12" i="35"/>
  <c r="J15" i="35"/>
  <c r="I16" i="35"/>
  <c r="J19" i="35"/>
  <c r="I20" i="35"/>
  <c r="I22" i="35"/>
  <c r="I24" i="35"/>
  <c r="I26" i="35"/>
  <c r="I28" i="35"/>
  <c r="I30" i="35"/>
  <c r="I14" i="35"/>
  <c r="I18" i="35"/>
  <c r="J29" i="35"/>
  <c r="J12" i="35"/>
  <c r="J14" i="35"/>
  <c r="J16" i="35"/>
  <c r="J18" i="35"/>
  <c r="J20" i="35"/>
  <c r="J22" i="35"/>
  <c r="I23" i="35"/>
  <c r="J24" i="35"/>
  <c r="I25" i="35"/>
  <c r="J26" i="35"/>
  <c r="I27" i="35"/>
  <c r="J28" i="35"/>
  <c r="J30" i="35"/>
  <c r="K41" i="35" l="1"/>
  <c r="I5" i="4"/>
  <c r="H14" i="4" s="1"/>
  <c r="L41" i="35"/>
  <c r="J5" i="4"/>
  <c r="I14" i="4" s="1"/>
  <c r="J40" i="35"/>
  <c r="H5" i="4" s="1"/>
  <c r="G14" i="4" s="1"/>
  <c r="I40" i="35"/>
  <c r="G5" i="4" s="1"/>
  <c r="F14" i="4" s="1"/>
  <c r="B14" i="4"/>
  <c r="B39" i="4"/>
  <c r="E18" i="11"/>
  <c r="E19" i="11" s="1"/>
  <c r="J14" i="4" l="1"/>
  <c r="I41" i="35"/>
  <c r="J41" i="35"/>
  <c r="E23" i="46" l="1"/>
  <c r="F23" i="46" s="1"/>
  <c r="D44" i="4"/>
  <c r="D42" i="4"/>
  <c r="D40" i="4"/>
  <c r="D43" i="4"/>
  <c r="D45" i="4"/>
  <c r="D41" i="4"/>
  <c r="G40" i="4"/>
  <c r="E9" i="46"/>
  <c r="F9" i="46" s="1"/>
  <c r="E11" i="46"/>
  <c r="F11" i="46" s="1"/>
  <c r="E13" i="46"/>
  <c r="F13" i="46" s="1"/>
  <c r="E10" i="46"/>
  <c r="F10" i="46" s="1"/>
  <c r="E12" i="46"/>
  <c r="F12" i="46" s="1"/>
  <c r="E14" i="46"/>
  <c r="F14" i="46" s="1"/>
  <c r="E29" i="46"/>
  <c r="F29" i="46" s="1"/>
  <c r="E30" i="46"/>
  <c r="F30" i="46" s="1"/>
  <c r="E31" i="46"/>
  <c r="F31" i="46" s="1"/>
  <c r="E32" i="46"/>
  <c r="F32" i="46" s="1"/>
  <c r="E33" i="46"/>
  <c r="F33" i="46" s="1"/>
  <c r="E34" i="46"/>
  <c r="F34" i="46" s="1"/>
  <c r="E35" i="46"/>
  <c r="F35" i="46" s="1"/>
  <c r="E36" i="46"/>
  <c r="F36" i="46" s="1"/>
  <c r="E4" i="46"/>
  <c r="F4" i="46" s="1"/>
  <c r="E5" i="46"/>
  <c r="F5" i="46" s="1"/>
  <c r="E3" i="46"/>
  <c r="F3" i="46" s="1"/>
  <c r="E19" i="46"/>
  <c r="F19" i="46" s="1"/>
  <c r="E20" i="46"/>
  <c r="F20" i="46" s="1"/>
  <c r="E21" i="46"/>
  <c r="F21" i="46" s="1"/>
  <c r="E22" i="46"/>
  <c r="F22" i="46" s="1"/>
  <c r="E24" i="46"/>
  <c r="F24" i="46" s="1"/>
  <c r="E25" i="46"/>
  <c r="F25" i="46" s="1"/>
  <c r="E18" i="46"/>
  <c r="F18" i="46" s="1"/>
  <c r="E40" i="46"/>
  <c r="F40" i="46" s="1"/>
  <c r="E41" i="46"/>
  <c r="F41" i="46" s="1"/>
  <c r="E42" i="46"/>
  <c r="F42" i="46" s="1"/>
  <c r="E43" i="46"/>
  <c r="F43" i="46" s="1"/>
  <c r="E44" i="46"/>
  <c r="F44" i="46" s="1"/>
  <c r="E45" i="46"/>
  <c r="F45" i="46" s="1"/>
  <c r="E46" i="46"/>
  <c r="F46" i="46" s="1"/>
  <c r="K14" i="4"/>
  <c r="L14" i="4" s="1"/>
  <c r="C9" i="43"/>
  <c r="G9" i="43" s="1"/>
  <c r="C7" i="43"/>
  <c r="G7" i="43" s="1"/>
  <c r="C5" i="43"/>
  <c r="G5" i="43" s="1"/>
  <c r="C9" i="38"/>
  <c r="E9" i="38" s="1"/>
  <c r="C7" i="38"/>
  <c r="E7" i="38" s="1"/>
  <c r="C8" i="43"/>
  <c r="G8" i="43" s="1"/>
  <c r="C6" i="43"/>
  <c r="G6" i="43" s="1"/>
  <c r="C8" i="38"/>
  <c r="E8" i="38" s="1"/>
  <c r="E8" i="41"/>
  <c r="F8" i="41" s="1"/>
  <c r="C5" i="38"/>
  <c r="E5" i="38" s="1"/>
  <c r="C6" i="38"/>
  <c r="E6" i="38" s="1"/>
  <c r="E9" i="41"/>
  <c r="F9" i="41" s="1"/>
  <c r="E6" i="41"/>
  <c r="F6" i="41" s="1"/>
  <c r="E7" i="41"/>
  <c r="F7" i="41" s="1"/>
  <c r="E10" i="41"/>
  <c r="F10" i="41" s="1"/>
  <c r="B55" i="4"/>
  <c r="C4" i="38"/>
  <c r="E4" i="38" s="1"/>
  <c r="C4" i="43"/>
  <c r="G4" i="43" s="1"/>
  <c r="E5" i="41"/>
  <c r="F5" i="41" s="1"/>
  <c r="B54" i="4"/>
  <c r="B9" i="4"/>
  <c r="B56" i="4"/>
  <c r="B58" i="4"/>
  <c r="B57" i="4"/>
  <c r="C54" i="4"/>
  <c r="E54" i="4" s="1"/>
  <c r="E32" i="4" l="1"/>
  <c r="E28" i="4"/>
  <c r="E25" i="4"/>
  <c r="K25" i="4" s="1"/>
  <c r="E31" i="4"/>
  <c r="E27" i="4"/>
  <c r="E29" i="4" s="1"/>
  <c r="B64" i="4"/>
  <c r="F26" i="46"/>
  <c r="F6" i="46"/>
  <c r="F47" i="46"/>
  <c r="F37" i="46"/>
  <c r="F15" i="46"/>
  <c r="B63" i="4"/>
  <c r="E33" i="4"/>
  <c r="K33" i="4" s="1"/>
  <c r="F11" i="41"/>
  <c r="B73" i="4" s="1"/>
  <c r="E10" i="38"/>
  <c r="B74" i="4" s="1"/>
  <c r="F4" i="43"/>
  <c r="F8" i="43"/>
  <c r="F7" i="43"/>
  <c r="F6" i="43"/>
  <c r="F5" i="43"/>
  <c r="F9" i="43"/>
  <c r="K44" i="4"/>
  <c r="K45" i="4"/>
  <c r="J44" i="4"/>
  <c r="J45" i="4"/>
  <c r="I44" i="4"/>
  <c r="I45" i="4"/>
  <c r="H44" i="4"/>
  <c r="H45" i="4"/>
  <c r="G44" i="4"/>
  <c r="G45" i="4"/>
  <c r="J33" i="4"/>
  <c r="D9" i="4"/>
  <c r="H30" i="34"/>
  <c r="H29" i="34"/>
  <c r="I29" i="34"/>
  <c r="H28" i="34"/>
  <c r="I28" i="34"/>
  <c r="H27" i="34"/>
  <c r="J27" i="34"/>
  <c r="I27" i="34"/>
  <c r="H26" i="34"/>
  <c r="I26" i="34"/>
  <c r="H25" i="34"/>
  <c r="I25" i="34"/>
  <c r="H24" i="34"/>
  <c r="I24" i="34"/>
  <c r="H23" i="34"/>
  <c r="J23" i="34"/>
  <c r="I23" i="34"/>
  <c r="H22" i="34"/>
  <c r="H21" i="34"/>
  <c r="I21" i="34"/>
  <c r="H20" i="34"/>
  <c r="I20" i="34"/>
  <c r="H19" i="34"/>
  <c r="J19" i="34"/>
  <c r="I19" i="34"/>
  <c r="H18" i="34"/>
  <c r="I18" i="34"/>
  <c r="H17" i="34"/>
  <c r="I17" i="34"/>
  <c r="H16" i="34"/>
  <c r="I16" i="34"/>
  <c r="H15" i="34"/>
  <c r="J15" i="34"/>
  <c r="I15" i="34"/>
  <c r="H14" i="34"/>
  <c r="H13" i="34"/>
  <c r="I13" i="34"/>
  <c r="H12" i="34"/>
  <c r="I12" i="34"/>
  <c r="H11" i="34"/>
  <c r="J11" i="34"/>
  <c r="H30" i="33"/>
  <c r="I30" i="33"/>
  <c r="H29" i="33"/>
  <c r="I29" i="33"/>
  <c r="H28" i="33"/>
  <c r="I28" i="33"/>
  <c r="H27" i="33"/>
  <c r="H26" i="33"/>
  <c r="H25" i="33"/>
  <c r="H24" i="33"/>
  <c r="H23" i="33"/>
  <c r="H22" i="33"/>
  <c r="H21" i="33"/>
  <c r="H20" i="33"/>
  <c r="I20" i="33"/>
  <c r="H19" i="33"/>
  <c r="H18" i="33"/>
  <c r="H17" i="33"/>
  <c r="H16" i="33"/>
  <c r="I16" i="33"/>
  <c r="H15" i="33"/>
  <c r="H14" i="33"/>
  <c r="H13" i="33"/>
  <c r="H12" i="33"/>
  <c r="H39" i="33" s="1"/>
  <c r="I12" i="33"/>
  <c r="I11" i="33"/>
  <c r="H11" i="25"/>
  <c r="I29" i="25"/>
  <c r="H12" i="25"/>
  <c r="J12" i="25" s="1"/>
  <c r="H13" i="25"/>
  <c r="H14" i="25"/>
  <c r="J14" i="25" s="1"/>
  <c r="H15" i="25"/>
  <c r="H16" i="25"/>
  <c r="J16" i="25" s="1"/>
  <c r="H17" i="25"/>
  <c r="H18" i="25"/>
  <c r="J18" i="25" s="1"/>
  <c r="H19" i="25"/>
  <c r="J19" i="25" s="1"/>
  <c r="H20" i="25"/>
  <c r="H21" i="25"/>
  <c r="H22" i="25"/>
  <c r="H23" i="25"/>
  <c r="J23" i="25" s="1"/>
  <c r="H24" i="25"/>
  <c r="H25" i="25"/>
  <c r="H26" i="25"/>
  <c r="H27" i="25"/>
  <c r="H28" i="25"/>
  <c r="J28" i="25" s="1"/>
  <c r="H29" i="25"/>
  <c r="J29" i="25" s="1"/>
  <c r="H30" i="25"/>
  <c r="I30" i="18"/>
  <c r="E28" i="18"/>
  <c r="I28" i="18" s="1"/>
  <c r="J25" i="18"/>
  <c r="J12" i="18"/>
  <c r="J13" i="18"/>
  <c r="J14" i="18"/>
  <c r="J15" i="18"/>
  <c r="J16" i="18"/>
  <c r="J17" i="18"/>
  <c r="J18" i="18"/>
  <c r="J19" i="18"/>
  <c r="J20" i="18"/>
  <c r="J21" i="18"/>
  <c r="J22" i="18"/>
  <c r="J23" i="18"/>
  <c r="J24" i="18"/>
  <c r="J11" i="18"/>
  <c r="J27" i="18" s="1"/>
  <c r="I25" i="18"/>
  <c r="I24" i="18"/>
  <c r="I23" i="18"/>
  <c r="I22" i="18"/>
  <c r="I21" i="18"/>
  <c r="I20" i="18"/>
  <c r="I19" i="18"/>
  <c r="I18" i="18"/>
  <c r="I17" i="18"/>
  <c r="I16" i="18"/>
  <c r="I15" i="18"/>
  <c r="I14" i="18"/>
  <c r="I13" i="18"/>
  <c r="I12" i="18"/>
  <c r="I11" i="18"/>
  <c r="H29" i="18"/>
  <c r="I29" i="18" s="1"/>
  <c r="H30" i="18"/>
  <c r="H31" i="18"/>
  <c r="H32" i="18"/>
  <c r="H33" i="18"/>
  <c r="I33" i="18" s="1"/>
  <c r="H34" i="18"/>
  <c r="H35" i="18"/>
  <c r="I35" i="18" s="1"/>
  <c r="H36" i="18"/>
  <c r="H37" i="18"/>
  <c r="H38" i="18"/>
  <c r="I38" i="18" s="1"/>
  <c r="H39" i="18"/>
  <c r="I39" i="18" s="1"/>
  <c r="H40" i="18"/>
  <c r="I40" i="18" s="1"/>
  <c r="H41" i="18"/>
  <c r="H42" i="18"/>
  <c r="I42" i="18" s="1"/>
  <c r="I34" i="18"/>
  <c r="C9" i="4"/>
  <c r="F30" i="11"/>
  <c r="E17" i="11"/>
  <c r="A26" i="4"/>
  <c r="G27" i="4"/>
  <c r="H27" i="4" s="1"/>
  <c r="I28" i="4"/>
  <c r="K28" i="4" s="1"/>
  <c r="J29" i="4"/>
  <c r="A30" i="4"/>
  <c r="G31" i="4"/>
  <c r="H31" i="4" s="1"/>
  <c r="G39" i="4"/>
  <c r="C39" i="4"/>
  <c r="H39" i="4" s="1"/>
  <c r="D39" i="4"/>
  <c r="I39" i="4" s="1"/>
  <c r="E39" i="4"/>
  <c r="J39" i="4" s="1"/>
  <c r="F39" i="4"/>
  <c r="K39" i="4" s="1"/>
  <c r="H40" i="4"/>
  <c r="I40" i="4"/>
  <c r="J40" i="4"/>
  <c r="K40" i="4"/>
  <c r="G41" i="4"/>
  <c r="H41" i="4"/>
  <c r="I41" i="4"/>
  <c r="J41" i="4"/>
  <c r="K41" i="4"/>
  <c r="G42" i="4"/>
  <c r="H42" i="4"/>
  <c r="I42" i="4"/>
  <c r="J42" i="4"/>
  <c r="K42" i="4"/>
  <c r="G43" i="4"/>
  <c r="H43" i="4"/>
  <c r="I43" i="4"/>
  <c r="J43" i="4"/>
  <c r="K43" i="4"/>
  <c r="A54" i="4"/>
  <c r="A55" i="4"/>
  <c r="C55" i="4"/>
  <c r="E55" i="4" s="1"/>
  <c r="A56" i="4"/>
  <c r="C56" i="4"/>
  <c r="E56" i="4" s="1"/>
  <c r="A57" i="4"/>
  <c r="C57" i="4"/>
  <c r="E57" i="4" s="1"/>
  <c r="A58" i="4"/>
  <c r="C58" i="4"/>
  <c r="E58" i="4" s="1"/>
  <c r="A8" i="12"/>
  <c r="A9" i="12"/>
  <c r="A10" i="12"/>
  <c r="A11" i="12"/>
  <c r="J13" i="34"/>
  <c r="J17" i="34"/>
  <c r="J21" i="34"/>
  <c r="J25" i="34"/>
  <c r="J29" i="34"/>
  <c r="I11" i="34"/>
  <c r="I24" i="33"/>
  <c r="I17" i="25"/>
  <c r="J25" i="25"/>
  <c r="J21" i="25"/>
  <c r="J17" i="25"/>
  <c r="J15" i="25"/>
  <c r="J13" i="25"/>
  <c r="I27" i="18" l="1"/>
  <c r="F49" i="46"/>
  <c r="B72" i="4" s="1"/>
  <c r="E7" i="4"/>
  <c r="K39" i="33"/>
  <c r="L39" i="33"/>
  <c r="J30" i="25"/>
  <c r="E59" i="4"/>
  <c r="I18" i="25"/>
  <c r="J11" i="25"/>
  <c r="I32" i="18"/>
  <c r="I36" i="18"/>
  <c r="J41" i="18"/>
  <c r="J37" i="18"/>
  <c r="J31" i="18"/>
  <c r="B70" i="4"/>
  <c r="J11" i="33"/>
  <c r="J29" i="33"/>
  <c r="J30" i="34"/>
  <c r="I21" i="25"/>
  <c r="I13" i="25"/>
  <c r="H39" i="25"/>
  <c r="H9" i="43"/>
  <c r="H5" i="43"/>
  <c r="H6" i="43"/>
  <c r="H7" i="43"/>
  <c r="H8" i="43"/>
  <c r="H4" i="43"/>
  <c r="K31" i="4"/>
  <c r="H39" i="34"/>
  <c r="H40" i="33"/>
  <c r="I14" i="33"/>
  <c r="I18" i="33"/>
  <c r="I22" i="33"/>
  <c r="I26" i="33"/>
  <c r="J13" i="33"/>
  <c r="J15" i="33"/>
  <c r="J17" i="33"/>
  <c r="J19" i="33"/>
  <c r="J21" i="33"/>
  <c r="J23" i="33"/>
  <c r="J25" i="33"/>
  <c r="J27" i="33"/>
  <c r="I27" i="25"/>
  <c r="I25" i="25"/>
  <c r="I15" i="25"/>
  <c r="H43" i="18"/>
  <c r="H56" i="18" s="1"/>
  <c r="J32" i="18"/>
  <c r="I41" i="18"/>
  <c r="I37" i="18"/>
  <c r="I31" i="18"/>
  <c r="J28" i="18"/>
  <c r="J40" i="18"/>
  <c r="J42" i="18"/>
  <c r="J34" i="18"/>
  <c r="K32" i="4"/>
  <c r="J22" i="34"/>
  <c r="J14" i="34"/>
  <c r="I22" i="34"/>
  <c r="J24" i="34"/>
  <c r="J26" i="34"/>
  <c r="J28" i="34"/>
  <c r="J12" i="34"/>
  <c r="I14" i="34"/>
  <c r="J16" i="34"/>
  <c r="J18" i="34"/>
  <c r="J20" i="34"/>
  <c r="I30" i="34"/>
  <c r="J12" i="33"/>
  <c r="J14" i="33"/>
  <c r="J16" i="33"/>
  <c r="J18" i="33"/>
  <c r="J20" i="33"/>
  <c r="J22" i="33"/>
  <c r="J24" i="33"/>
  <c r="J26" i="33"/>
  <c r="J28" i="33"/>
  <c r="I13" i="33"/>
  <c r="I15" i="33"/>
  <c r="I17" i="33"/>
  <c r="I19" i="33"/>
  <c r="I21" i="33"/>
  <c r="I23" i="33"/>
  <c r="I25" i="33"/>
  <c r="I27" i="33"/>
  <c r="J30" i="33"/>
  <c r="I14" i="25"/>
  <c r="J27" i="25"/>
  <c r="I30" i="25"/>
  <c r="I26" i="25"/>
  <c r="J24" i="25"/>
  <c r="I22" i="25"/>
  <c r="J20" i="25"/>
  <c r="I23" i="25"/>
  <c r="I19" i="25"/>
  <c r="J22" i="25"/>
  <c r="J26" i="25"/>
  <c r="I11" i="25"/>
  <c r="I16" i="25"/>
  <c r="I28" i="25"/>
  <c r="I24" i="25"/>
  <c r="I20" i="25"/>
  <c r="I12" i="25"/>
  <c r="J30" i="18"/>
  <c r="J36" i="18"/>
  <c r="J38" i="18"/>
  <c r="J29" i="18"/>
  <c r="J33" i="18"/>
  <c r="J35" i="18"/>
  <c r="J39" i="18"/>
  <c r="F34" i="11"/>
  <c r="F40" i="11" s="1"/>
  <c r="K46" i="4"/>
  <c r="J46" i="4"/>
  <c r="I46" i="4"/>
  <c r="H46" i="4"/>
  <c r="G46" i="4"/>
  <c r="K27" i="4"/>
  <c r="B16" i="4" l="1"/>
  <c r="C16" i="4"/>
  <c r="L56" i="18"/>
  <c r="K56" i="18"/>
  <c r="K39" i="34"/>
  <c r="L39" i="34"/>
  <c r="K40" i="33"/>
  <c r="I7" i="4"/>
  <c r="H16" i="4" s="1"/>
  <c r="L40" i="33"/>
  <c r="J7" i="4"/>
  <c r="I16" i="4" s="1"/>
  <c r="L39" i="25"/>
  <c r="K39" i="25"/>
  <c r="I6" i="4" s="1"/>
  <c r="H15" i="4" s="1"/>
  <c r="K47" i="4"/>
  <c r="B71" i="4" s="1"/>
  <c r="J39" i="25"/>
  <c r="H6" i="4" s="1"/>
  <c r="G15" i="4" s="1"/>
  <c r="I43" i="18"/>
  <c r="I56" i="18" s="1"/>
  <c r="H40" i="34"/>
  <c r="E8" i="4"/>
  <c r="C17" i="4" s="1"/>
  <c r="J39" i="34"/>
  <c r="H8" i="4" s="1"/>
  <c r="G17" i="4" s="1"/>
  <c r="I39" i="34"/>
  <c r="G8" i="4" s="1"/>
  <c r="F17" i="4" s="1"/>
  <c r="J39" i="33"/>
  <c r="H7" i="4" s="1"/>
  <c r="G16" i="4" s="1"/>
  <c r="I39" i="33"/>
  <c r="G7" i="4" s="1"/>
  <c r="F16" i="4" s="1"/>
  <c r="H40" i="25"/>
  <c r="E6" i="4"/>
  <c r="C15" i="4" s="1"/>
  <c r="I39" i="25"/>
  <c r="G6" i="4" s="1"/>
  <c r="F15" i="4" s="1"/>
  <c r="H10" i="43"/>
  <c r="B75" i="4" s="1"/>
  <c r="J43" i="18"/>
  <c r="J56" i="18" s="1"/>
  <c r="I40" i="25" l="1"/>
  <c r="K40" i="34"/>
  <c r="I8" i="4"/>
  <c r="H17" i="4" s="1"/>
  <c r="J8" i="4"/>
  <c r="I17" i="4" s="1"/>
  <c r="L40" i="34"/>
  <c r="J6" i="4"/>
  <c r="I15" i="4" s="1"/>
  <c r="L40" i="25"/>
  <c r="J40" i="33"/>
  <c r="J16" i="4"/>
  <c r="K16" i="4" s="1"/>
  <c r="L16" i="4" s="1"/>
  <c r="B17" i="4"/>
  <c r="B15" i="4"/>
  <c r="J40" i="25"/>
  <c r="J40" i="34"/>
  <c r="I40" i="34"/>
  <c r="I40" i="33"/>
  <c r="J15" i="4" l="1"/>
  <c r="J17" i="4"/>
  <c r="K17" i="4" s="1"/>
  <c r="L17" i="4" s="1"/>
  <c r="K15" i="4"/>
  <c r="L15" i="4" s="1"/>
  <c r="K29" i="4" l="1"/>
  <c r="K34" i="4" l="1"/>
  <c r="B69" i="4" s="1"/>
  <c r="J26" i="18" l="1"/>
  <c r="J55" i="18" s="1"/>
  <c r="H4" i="4" s="1"/>
  <c r="G13" i="4" s="1"/>
  <c r="K55" i="18"/>
  <c r="I4" i="4" s="1"/>
  <c r="H13" i="4" s="1"/>
  <c r="L55" i="18"/>
  <c r="J4" i="4" s="1"/>
  <c r="I13" i="4" s="1"/>
  <c r="H55" i="18"/>
  <c r="E4" i="4" s="1"/>
  <c r="C13" i="4" s="1"/>
  <c r="I26" i="18"/>
  <c r="I55" i="18" s="1"/>
  <c r="G4" i="4" s="1"/>
  <c r="F13" i="4" s="1"/>
  <c r="B13" i="4" l="1"/>
  <c r="J13" i="4" s="1"/>
  <c r="K13" i="4" s="1"/>
  <c r="L13" i="4" l="1"/>
  <c r="L18" i="4" s="1"/>
  <c r="B62" i="4" s="1"/>
  <c r="B76" i="4" s="1"/>
</calcChain>
</file>

<file path=xl/sharedStrings.xml><?xml version="1.0" encoding="utf-8"?>
<sst xmlns="http://schemas.openxmlformats.org/spreadsheetml/2006/main" count="1154" uniqueCount="412">
  <si>
    <t>All other definitions are in the GTC</t>
  </si>
  <si>
    <t>Server category</t>
  </si>
  <si>
    <t>Volume</t>
  </si>
  <si>
    <t>Volume leasing</t>
  </si>
  <si>
    <t>Volume acquisition</t>
  </si>
  <si>
    <t>Price of reference config (EUR per unit)</t>
  </si>
  <si>
    <t>A</t>
  </si>
  <si>
    <t>B</t>
  </si>
  <si>
    <t>C</t>
  </si>
  <si>
    <t>E</t>
  </si>
  <si>
    <t>F</t>
  </si>
  <si>
    <t>G</t>
  </si>
  <si>
    <t>Totals</t>
  </si>
  <si>
    <t>Total cost (EUR)</t>
  </si>
  <si>
    <t>D</t>
  </si>
  <si>
    <t>System Architect</t>
  </si>
  <si>
    <t>Project Manager</t>
  </si>
  <si>
    <t>Electrical power consumption</t>
  </si>
  <si>
    <t>Reference price (EUR/kWh)</t>
  </si>
  <si>
    <t>Cost of electrical power consumption</t>
  </si>
  <si>
    <t>Per Item</t>
  </si>
  <si>
    <t>Product code/ reference</t>
  </si>
  <si>
    <t>Description</t>
  </si>
  <si>
    <t>Quantity</t>
  </si>
  <si>
    <t>H</t>
  </si>
  <si>
    <t>Example - please complete</t>
  </si>
  <si>
    <t>Base configuration (brief description)</t>
  </si>
  <si>
    <t>Fill</t>
  </si>
  <si>
    <t>CPU</t>
  </si>
  <si>
    <t>Memory</t>
  </si>
  <si>
    <t>Internal disks</t>
  </si>
  <si>
    <t>Monitoring software</t>
  </si>
  <si>
    <t>Remote management card</t>
  </si>
  <si>
    <t>additional CPUs</t>
  </si>
  <si>
    <t>CPU upgrade</t>
  </si>
  <si>
    <t>additional memory</t>
  </si>
  <si>
    <t>memory upgrade</t>
  </si>
  <si>
    <t>internal disks</t>
  </si>
  <si>
    <t>disk upgrades</t>
  </si>
  <si>
    <t>additional NICs</t>
  </si>
  <si>
    <t>additional HBAs</t>
  </si>
  <si>
    <t>software for monitoring, management and performance</t>
  </si>
  <si>
    <t>Please fill in the yellow fields.</t>
  </si>
  <si>
    <t>Definitions</t>
  </si>
  <si>
    <t>Input</t>
  </si>
  <si>
    <t>Calculations</t>
  </si>
  <si>
    <t>1-Nominal Interest Rate Calculation</t>
  </si>
  <si>
    <t>mandatory</t>
  </si>
  <si>
    <t>2-Interest per period calculation</t>
  </si>
  <si>
    <t>Interest rate per period calculation</t>
  </si>
  <si>
    <t>Number of periods per years</t>
  </si>
  <si>
    <t>NY</t>
  </si>
  <si>
    <t>Number of Years</t>
  </si>
  <si>
    <t>Y</t>
  </si>
  <si>
    <t>Number of payments</t>
  </si>
  <si>
    <t>N</t>
  </si>
  <si>
    <t>Nominal interest rate</t>
  </si>
  <si>
    <t>Ni</t>
  </si>
  <si>
    <t>Interest rate per period (rounded to 5 dec)</t>
  </si>
  <si>
    <t>i</t>
  </si>
  <si>
    <t>i = ((1+Ni)^(1/NY))-1
(formula 3.5.5 of the general terms and conditions)</t>
  </si>
  <si>
    <t>3-Residual value input (expressed in %)</t>
  </si>
  <si>
    <t>PV</t>
  </si>
  <si>
    <t>P1% of PV</t>
  </si>
  <si>
    <t>P2% of PV</t>
  </si>
  <si>
    <t>P3% of PV</t>
  </si>
  <si>
    <t>P4% of PV</t>
  </si>
  <si>
    <t>P5% of PV</t>
  </si>
  <si>
    <t>P6% of PV</t>
  </si>
  <si>
    <t>Residual value</t>
  </si>
  <si>
    <t>FV</t>
  </si>
  <si>
    <t>(section 3.5.6 of the GTC)</t>
  </si>
  <si>
    <t>4-Quarterly payments calculations</t>
  </si>
  <si>
    <t>Period payment</t>
  </si>
  <si>
    <t>PMT</t>
  </si>
  <si>
    <t>PMT paid at beginning of each period with a residual value (formula 3.5.2 of the GTC)</t>
  </si>
  <si>
    <t>PMT=((PV-FV)*i/(1-(1/((1+i)^N))))/(1+i)+(FV*i/(1+i))</t>
  </si>
  <si>
    <t>5-Conversion to a total cost (including option to purchase)</t>
  </si>
  <si>
    <t>Conversion factor (for evaluation purpose)</t>
  </si>
  <si>
    <t>Factor</t>
  </si>
  <si>
    <t>Professional Services</t>
  </si>
  <si>
    <t>Professional services profiles</t>
  </si>
  <si>
    <t>Prices for the relocation of servers</t>
  </si>
  <si>
    <t>Total Cost (EUR)</t>
  </si>
  <si>
    <t>Total financial volume (EUR)</t>
  </si>
  <si>
    <t>Cost of Professional Services</t>
  </si>
  <si>
    <t>Price 
(EUR/day)</t>
  </si>
  <si>
    <t>Any other component</t>
  </si>
  <si>
    <t>I</t>
  </si>
  <si>
    <t>Enclosure (Chassis)</t>
  </si>
  <si>
    <t>additional power-supply</t>
  </si>
  <si>
    <t>additional fans</t>
  </si>
  <si>
    <t>Power-supply</t>
  </si>
  <si>
    <t>Cooling fans</t>
  </si>
  <si>
    <t>Example - please complete the list!</t>
  </si>
  <si>
    <t>IT Engineer</t>
  </si>
  <si>
    <t>Not applicable</t>
  </si>
  <si>
    <t>Blade</t>
  </si>
  <si>
    <t>NIC</t>
  </si>
  <si>
    <t>additional blade (same as above)</t>
  </si>
  <si>
    <t>Cluster software (only B, C, D and E)</t>
  </si>
  <si>
    <t>hours</t>
  </si>
  <si>
    <t>weeks</t>
  </si>
  <si>
    <t>Price  (EUR/hour) during NWH</t>
  </si>
  <si>
    <t>Price (EUR/hour) during EWH</t>
  </si>
  <si>
    <t>man-days</t>
  </si>
  <si>
    <t>Subtotal</t>
  </si>
  <si>
    <t>Unit of volume</t>
  </si>
  <si>
    <t>O</t>
  </si>
  <si>
    <t>P</t>
  </si>
  <si>
    <t>J</t>
  </si>
  <si>
    <t>K</t>
  </si>
  <si>
    <t>L</t>
  </si>
  <si>
    <t>Total Item price
(EUR)</t>
  </si>
  <si>
    <t>Remarks</t>
  </si>
  <si>
    <t>Brief response and/or reference</t>
  </si>
  <si>
    <t xml:space="preserve">General Questions  </t>
  </si>
  <si>
    <t>Yes/No (mandatory)</t>
  </si>
  <si>
    <t>INSTRUCTION SHEET</t>
  </si>
  <si>
    <t>built-in (USB) interface for Embedded Hypervisor</t>
  </si>
  <si>
    <t>Fibre Channel HBA</t>
  </si>
  <si>
    <t>Net unit price (EUR)</t>
  </si>
  <si>
    <t>Position</t>
  </si>
  <si>
    <t>Service description</t>
  </si>
  <si>
    <t>Price per intervention (EUR)</t>
  </si>
  <si>
    <t>BLADE Price</t>
  </si>
  <si>
    <t>Did you complete the worksheet for the Professional Services by indicating the requested prices for all profiles?</t>
  </si>
  <si>
    <t>Total Financial Evaluation</t>
  </si>
  <si>
    <t>ENCLOSURE (CHASSIS) Price</t>
  </si>
  <si>
    <t>Fill (Watts)</t>
  </si>
  <si>
    <t>Coverage hours</t>
  </si>
  <si>
    <t>Call-back response time</t>
  </si>
  <si>
    <t>Incident resolution time</t>
  </si>
  <si>
    <t>Normal Working Hours</t>
  </si>
  <si>
    <t>30 minutes</t>
  </si>
  <si>
    <t>10 hours</t>
  </si>
  <si>
    <t>24/7</t>
  </si>
  <si>
    <t>15 minutes</t>
  </si>
  <si>
    <t>6 hours</t>
  </si>
  <si>
    <t>Configuration</t>
  </si>
  <si>
    <t>Items</t>
  </si>
  <si>
    <t>TOTAL</t>
  </si>
  <si>
    <t>Additionnal 1 TB RAM</t>
  </si>
  <si>
    <t>Moves</t>
  </si>
  <si>
    <t>Move of a server within the same building during normal working hours</t>
  </si>
  <si>
    <t>Move of a server to another building within the same city during normal working hours</t>
  </si>
  <si>
    <t>Move of a server to another building within the same city during extended working hours</t>
  </si>
  <si>
    <t>Proposed Server Total Price
(EUR)</t>
  </si>
  <si>
    <t>Prices for the moves of servers</t>
  </si>
  <si>
    <t>Move of a server to another building between 2 cities during extended working hours</t>
  </si>
  <si>
    <t>Move of a server to another building between 2 cities during normal working hours</t>
  </si>
  <si>
    <t xml:space="preserve">Please fill in the yellow fields. </t>
  </si>
  <si>
    <t>E=B*C*24*365*5*D</t>
  </si>
  <si>
    <t>Moves services</t>
  </si>
  <si>
    <t>Ni (1 year)</t>
  </si>
  <si>
    <t>Ni (2 years)</t>
  </si>
  <si>
    <t>Ni (3 years)</t>
  </si>
  <si>
    <t>Ni (4 years)</t>
  </si>
  <si>
    <t>Ni (5 years)</t>
  </si>
  <si>
    <t>Euribor 12 Months Rate (of 01 December 2012)</t>
  </si>
  <si>
    <t>Did you complete the worksheet for the proposed configuration Standard Blade server, with a break-down of all components?</t>
  </si>
  <si>
    <t>Did you complete the worksheet for the proposed configuration Standard 2 sockets rackable server, with a break-down of all components?</t>
  </si>
  <si>
    <t>Did you complete the worksheet for the proposed configuration  Standard 4 sockets rackable server, with a break-down of all components?</t>
  </si>
  <si>
    <t>Did you complete the worksheet for the proposed configuration Advanced 2 sockets rackable server, with a break-down of all components?</t>
  </si>
  <si>
    <t>Did you complete the worksheet for the proposed configuration  Advanced 4 sockets rackable server, with a break-down of all components?</t>
  </si>
  <si>
    <t>Media Format</t>
  </si>
  <si>
    <t>Did you complete the worksheet for the 'Media Sanitization BASIC'  by indicating the requested prices?</t>
  </si>
  <si>
    <t>Pricing of the Extended Guarantee Services:</t>
  </si>
  <si>
    <t>Extended Guarantee level</t>
  </si>
  <si>
    <t>Standard Extended Guarantee</t>
  </si>
  <si>
    <t>Critical Extended Guarantee</t>
  </si>
  <si>
    <t>Server hardware, associated equipment and Extended Guarantee</t>
  </si>
  <si>
    <t>Cost of server hardware, associated equipment and Extended Guarantee</t>
  </si>
  <si>
    <t>Cost of the Media Sanitization Extended</t>
  </si>
  <si>
    <t>Cost of the Media Sanitization Basic</t>
  </si>
  <si>
    <r>
      <rPr>
        <b/>
        <u/>
        <sz val="10"/>
        <rFont val="Arial"/>
        <family val="2"/>
      </rPr>
      <t>Remarks:</t>
    </r>
    <r>
      <rPr>
        <sz val="10"/>
        <rFont val="Arial"/>
        <family val="2"/>
      </rPr>
      <t xml:space="preserve">
1) 'proposed configuration' means the chassis and the blade for the Standard blade server and 'proposed configuration' means the server for the 4 rack server categories.
2) 'proposed server' means the blade server only (not the chassis/enclosure) for the blade server and means the server for the rack server categories.
3) 'chassis' is equivalent to 'enclosure'.</t>
    </r>
  </si>
  <si>
    <t>Manufacturer Guarantee</t>
  </si>
  <si>
    <t>Duration in years</t>
  </si>
  <si>
    <t>Other</t>
  </si>
  <si>
    <t>Proposed Configuration - Standard 2 sockets rackable server</t>
  </si>
  <si>
    <t>Proposed Configuration - Advanced 2 sockets rackable server</t>
  </si>
  <si>
    <t>Proposed Configuration Standard 4 sockets rackable server</t>
  </si>
  <si>
    <t>Proposed Configuration - Advanced 4 sockets rackable server</t>
  </si>
  <si>
    <t>Standard 2 sockets rackable server</t>
  </si>
  <si>
    <t>Advanced 2 sockets rackable server</t>
  </si>
  <si>
    <t>Standard 4 sockets rackable server</t>
  </si>
  <si>
    <t>Advanced 4 sockets rackable server</t>
  </si>
  <si>
    <t>24 hours on-call service
(EUR/week)</t>
  </si>
  <si>
    <t>Unit Price (factory installation)</t>
  </si>
  <si>
    <t>During Normal Working Hours: hours above the daily 8 hours
(€ per hour)</t>
  </si>
  <si>
    <t>C = B/8</t>
  </si>
  <si>
    <t>TOTAL for Price of clearing before disposal  (EUR)</t>
  </si>
  <si>
    <t>Coverage (days, hours)</t>
  </si>
  <si>
    <t>Management tools</t>
  </si>
  <si>
    <t>The installation price including  the hardware installation and assembly, as well as the installation of the Operating System and the installation of System and Management tools.</t>
  </si>
  <si>
    <t>Proposed Server Total Price for the installation
(EUR)</t>
  </si>
  <si>
    <t>Price for the proposed configuration (EUR), without installation</t>
  </si>
  <si>
    <t>Price for the installation of the  proposed configuration (EUR)</t>
  </si>
  <si>
    <t xml:space="preserve">Management tools </t>
  </si>
  <si>
    <t>Management Tools</t>
  </si>
  <si>
    <t>Additional 8 GBits Fibre Channel HBA dual ports</t>
  </si>
  <si>
    <t>Additional 10 GbBaseT NIC dual ports</t>
  </si>
  <si>
    <t xml:space="preserve">Additional 10 Gb SFP+ </t>
  </si>
  <si>
    <t>Additional 2 SAS 10k rpm 12Gb 2.5 " disks of 900 GBs</t>
  </si>
  <si>
    <t>Additional 2 SAS 10k rpm 12Gb 2.5 " disks of 1.2 TB</t>
  </si>
  <si>
    <t>Additional 2 SAS SSD MLC 12Gb of 800 GBs</t>
  </si>
  <si>
    <t>Additional 8 GBits Fibre Channel HBA Dual ports</t>
  </si>
  <si>
    <t>Additional 10GbBaseT dual ports</t>
  </si>
  <si>
    <t>Additional 2 SAS 10k rpm 12Gb 2.5 " disks of 600 GBs</t>
  </si>
  <si>
    <t>Additionnal 512 Gb RAM</t>
  </si>
  <si>
    <t>Media</t>
  </si>
  <si>
    <t>1 SAS SSD of 800 GBs</t>
  </si>
  <si>
    <t>Total Price</t>
  </si>
  <si>
    <t>Non-returnable disk unit price</t>
  </si>
  <si>
    <t>Volume/Quantity of Media</t>
  </si>
  <si>
    <t>One SAS SSD of 800 GBs</t>
  </si>
  <si>
    <t>Percentage of non-returned media</t>
  </si>
  <si>
    <t xml:space="preserve">Percentage of limited Basic Sanitization </t>
  </si>
  <si>
    <t xml:space="preserve">Percentage of limited High Sanitization </t>
  </si>
  <si>
    <t>Price of clearing before disposal (unit price per media)  (EUR)</t>
  </si>
  <si>
    <t>Price of purging (unit price per media) (EUR)</t>
  </si>
  <si>
    <t>Price of destruction (unit price per media) (EUR)</t>
  </si>
  <si>
    <t>TOTAL Price for purging  (EUR)</t>
  </si>
  <si>
    <t>TOTAL price for destruction after purging (E+F) (EUR)</t>
  </si>
  <si>
    <t>TOTAL Price for destruction (EUR)</t>
  </si>
  <si>
    <t>One 2.5" SAS disk, 300 GBs, 10k rpm and 12 Gb/s</t>
  </si>
  <si>
    <t>One 2.5" SAS disk, 600 GBs, 10k rpm and 12 Gb/s</t>
  </si>
  <si>
    <t>One 2.5" SAS disk, 900 GBs, 10k rpm and 12 Gb/s</t>
  </si>
  <si>
    <t>One 2.5" SAS disk, 1.2 TBs, 10k rpm and 12 Gb/s</t>
  </si>
  <si>
    <t>One SAS disks of 1.2TBs (vSAN certified)</t>
  </si>
  <si>
    <t>One 2.5" SAS disk, 900 GBs, 10k rpm and 12 Gs/s</t>
  </si>
  <si>
    <t>One 2.5" SAS disk, 600 GBs, 10k rpm and 12 Gbs/s</t>
  </si>
  <si>
    <t>One 2.5" SAS disk, 900 GBs, 10k rpm and 12 Gbs/s</t>
  </si>
  <si>
    <t>One 2.5" SAS disk, 1.2 TBs, 10k rpm and 12 Gbs/s</t>
  </si>
  <si>
    <t>One 2.5" SAS disk, 300 GBs, 10k rpm and 12 Gbs/s</t>
  </si>
  <si>
    <t>1 SAS disks of 1.2TBs (vSAN certified)</t>
  </si>
  <si>
    <t>Cost of the Upgrades Kit Factory Install.</t>
  </si>
  <si>
    <t>Cost of the 'Non-returnable disk'</t>
  </si>
  <si>
    <t>Total</t>
  </si>
  <si>
    <t>Total:</t>
  </si>
  <si>
    <t>Location coverage</t>
  </si>
  <si>
    <t>Response Time</t>
  </si>
  <si>
    <t>Price for the installation of the reference configuration (EUR per unit)</t>
  </si>
  <si>
    <t>Price per on-call service
(EUR/week)</t>
  </si>
  <si>
    <t>Total Price of Moves (EUR)</t>
  </si>
  <si>
    <t>Power consumption running at idle load [W].
Please refer to the 'Technical Specifications' questionnaire.</t>
  </si>
  <si>
    <t>Cost over 5 years (EUR)</t>
  </si>
  <si>
    <t>Leasing Data</t>
  </si>
  <si>
    <t>This sheet covers the leasing data related to the leasing</t>
  </si>
  <si>
    <t>1-year lease nominal interest rate (in %)</t>
  </si>
  <si>
    <t>2-year lease nominal interest rate in %</t>
  </si>
  <si>
    <t>3-year lease nominal interest rate in %</t>
  </si>
  <si>
    <t>4-year lease nominal interest rate in %</t>
  </si>
  <si>
    <t>5-year lease nominal interest rate in %</t>
  </si>
  <si>
    <t>Investment amount to be leased</t>
  </si>
  <si>
    <t>1 year lease horizon</t>
  </si>
  <si>
    <t>2 year lease horizon</t>
  </si>
  <si>
    <t>3 year lease horizon</t>
  </si>
  <si>
    <t>4 year lease horizon</t>
  </si>
  <si>
    <t>5 year lease horizon</t>
  </si>
  <si>
    <t>&gt;=6 year lease horizon</t>
  </si>
  <si>
    <t>1- The unit price of a non-returnable disk cannot exceed the price provided in the latest catalogue.
2- The non-returnable disk pricing must be adapted along with the hard drives pricing in the catalogue during the lifetime of the contract.</t>
  </si>
  <si>
    <t>Total Price for the installation
(EUR)</t>
  </si>
  <si>
    <t>Price for the installation of the proposed configuration (EUR)</t>
  </si>
  <si>
    <t>Total Price Factory Installation</t>
  </si>
  <si>
    <t>Did you complete the worksheet for the 'Media Sanitization HIGH'  by indicating the requested prices?</t>
  </si>
  <si>
    <t>Did you complete the worksheet for the 'Non Returnable Disks' by indicating the requested prices?</t>
  </si>
  <si>
    <t>Did you complete the worksheet for leasing?</t>
  </si>
  <si>
    <t>Did you complete the worksheet for 'Moves and EWH'  by indicating the requested prices?</t>
  </si>
  <si>
    <t xml:space="preserve">E </t>
  </si>
  <si>
    <t>H=ROUND(D*G)</t>
  </si>
  <si>
    <t>I=ROUND(H*E)</t>
  </si>
  <si>
    <t>J=ROUND(H*F)</t>
  </si>
  <si>
    <t>Extended Guarantee service
(Standard)
yearly fee
(EUR)</t>
  </si>
  <si>
    <t>Extended Guarantee service
(Critical)
yearly fee
(EUR)</t>
  </si>
  <si>
    <t>Extended Guarantee service (Standard)
yearly fee (%)</t>
  </si>
  <si>
    <t>Extended Guarantee service (Critical)
yearly fee (%)</t>
  </si>
  <si>
    <t>Extended Guarantee (Standard)
yearly fee (%)</t>
  </si>
  <si>
    <t>Extended Guarantee (Critical)
yearly fee (%)</t>
  </si>
  <si>
    <t xml:space="preserve">M </t>
  </si>
  <si>
    <t xml:space="preserve">N </t>
  </si>
  <si>
    <t>Extended Guarantee service  (Critical)
yearly fee (%)</t>
  </si>
  <si>
    <t>Proposed Configuration - Standard 2 sockets Blade server</t>
  </si>
  <si>
    <r>
      <t>Main options</t>
    </r>
    <r>
      <rPr>
        <b/>
        <sz val="10"/>
        <color rgb="FFFF0000"/>
        <rFont val="Arial"/>
        <family val="2"/>
      </rPr>
      <t xml:space="preserve"> (only internal components) </t>
    </r>
    <r>
      <rPr>
        <b/>
        <sz val="10"/>
        <rFont val="Arial"/>
        <family val="2"/>
      </rPr>
      <t>for the proposed configuration - Standard 2 sockets Blade server</t>
    </r>
  </si>
  <si>
    <r>
      <t xml:space="preserve">Main options </t>
    </r>
    <r>
      <rPr>
        <b/>
        <sz val="10"/>
        <color rgb="FFFF0000"/>
        <rFont val="Arial"/>
        <family val="2"/>
      </rPr>
      <t>(only internal components)</t>
    </r>
    <r>
      <rPr>
        <b/>
        <sz val="10"/>
        <rFont val="Arial"/>
        <family val="2"/>
      </rPr>
      <t xml:space="preserve"> for the proposed configuration Standard 2 sockets rackable server</t>
    </r>
  </si>
  <si>
    <t>Upgrade Kit TOTAL price with factory installation</t>
  </si>
  <si>
    <t>EUIs premises installation price</t>
  </si>
  <si>
    <t>Did you complete the worksheet for the proposed configuration Standard Blade server, with a list of available options?</t>
  </si>
  <si>
    <t>Did you complete the worksheet for the proposed configuration Standard 2 sockets rackable, with a list of available options?</t>
  </si>
  <si>
    <t>Did you complete the worksheet for the proposed configuration Advanced 2 sockets rackable, with a list of available options?</t>
  </si>
  <si>
    <t>Did you complete the worksheet for the proposed configuration Standard 4 sockets rackable server, with a list of available options?</t>
  </si>
  <si>
    <t>Did you complete the worksheet for the proposed configuration Advanced 4 sockets rackable server, with a list of available options ?</t>
  </si>
  <si>
    <t>Did you complete the worksheet for options (internal components)  with the list of options/internal components ?</t>
  </si>
  <si>
    <t>Did you complete the worksheet for 'Options (external components)'  with the list of all options/external components  (peripherals, extensions)?</t>
  </si>
  <si>
    <t xml:space="preserve"> </t>
  </si>
  <si>
    <t>Pricing for the different moves in EUR</t>
  </si>
  <si>
    <t>Cost of Moves service</t>
  </si>
  <si>
    <t xml:space="preserve">     </t>
  </si>
  <si>
    <t xml:space="preserve">Maximum number of the proposed Standard Blade server that can be hosted in the proposed enclosure/chassis? </t>
  </si>
  <si>
    <t xml:space="preserve">Did you provide the 'Maximum number of the proposed Standard Blade server that can be hosted in the proposed enclosure/chassis'? </t>
  </si>
  <si>
    <t>Extended Guarantee service level 1 (Standard)
(Volume)</t>
  </si>
  <si>
    <t>Extended Guarantee service level 2 (Critical)
 (Volume)</t>
  </si>
  <si>
    <t>Did you provide a separate pricing for the blade and its enclosure for the proposed Standard Blade configuration?</t>
  </si>
  <si>
    <t>Did you provide a separate pricing for the hardware and for the installation for the proposed configuration Standard Blade server?</t>
  </si>
  <si>
    <t>Did you provide a separate pricing for the hardware and for the installation for the proposed configuration Standard 2 sockets rackable?</t>
  </si>
  <si>
    <t>Did you provide a separate pricing for the hardware and for the installation for the proposed configuration Advanced 2 sockets rackable?</t>
  </si>
  <si>
    <t>Did you provide a separate pricing for the hardware and for the installation for the proposed configuration Standard 4 sockets rackable?</t>
  </si>
  <si>
    <t>Did you complete the worksheet for the 'Power consumption' by indicating the electrical power consumption under idle load for the 5 proposed configurations ?</t>
  </si>
  <si>
    <t>Did you complete the worksheet for options (internal components)  with the prices for the 2 requested installations  types ?</t>
  </si>
  <si>
    <t>Standard Extended Guarantee percentage for five (5) years package</t>
  </si>
  <si>
    <t>ENCLOSURE (CHASSIS) Price for the Financial Evaluation</t>
  </si>
  <si>
    <t>Did you provide a separate percentage for the 2 Extended Guarantee services levels for one year and for the 5 years package?</t>
  </si>
  <si>
    <t>K=C*(E+F)</t>
  </si>
  <si>
    <t>L=D*(E+F)*Factor</t>
  </si>
  <si>
    <t>M</t>
  </si>
  <si>
    <t>Total cost of the 5 server's categories with Extended Guarantee (EUR)</t>
  </si>
  <si>
    <t>S=K+L+O+P+Q+R</t>
  </si>
  <si>
    <t>T=S*0,3</t>
  </si>
  <si>
    <t>U=S+T</t>
  </si>
  <si>
    <r>
      <t xml:space="preserve">In derogation of Article 3.4 of the General Terms and Conditions for Information Technologies Contracts (Version 2.1), tenderers shall describe the guarantee provided by the manufacturer </t>
    </r>
    <r>
      <rPr>
        <u/>
        <sz val="10"/>
        <rFont val="Arial"/>
        <family val="2"/>
      </rPr>
      <t>which is included in the price of the hardware.</t>
    </r>
    <r>
      <rPr>
        <sz val="10"/>
        <rFont val="Arial"/>
        <family val="2"/>
      </rPr>
      <t xml:space="preserve"> This manufacturer guarantee shall apply to all cases where EUIs decide to only purchase the proposed server configuration, without purchasing one of the additional Extended Guarantee service levels.
The manufacturer guarantee shall apply to all product items: the server components and the associated equipment (extensions, options and upgrades).
Please fill in the yellow fields.</t>
    </r>
  </si>
  <si>
    <t>Critical Extended Guarantee percentage for five (5) years package</t>
  </si>
  <si>
    <t>Extended Guarantee service
(Standard)
1 year fee
(EUR)</t>
  </si>
  <si>
    <t>Extended Guarantee service
(Critical)
1 year fee
(EUR)</t>
  </si>
  <si>
    <t>Factor: Total cost of an investment leased during 5 years including the acquisition of the residual value</t>
  </si>
  <si>
    <t>For the financial evaluation of the offers only, the following assumptions are made:
– the leasing is considered for 5 years
– the proportions of machines purchased and leased at given in Tab 'Summary' columns C and D of this document
– the leasing formula used is described in Art. 3.5.2 of the GTCs (where payments are due at the beginning of each quarter with a residual value)
– the Present Value (PV) is equal to the purchase price 
– the Residual Value (FV) is present value multiplied by the percentage of residual value given by the tenderer for a leasing of 4 years
– the nominal interest rate used is the nominal interest rate offered by the tenderer for a leasing duration of 4 years
The tenderers must indicate:
- nominal interest rate for leasing of durations of 1, 2, 3, 4 and 5 years; Format shall be xx,xx (two digits after comma)
- the five percentages corresponding to the five possibilities of duration (1, 2, 3, 4 and 5 years) so as to be able to compute the leasing residual value. Format shall be xx,xx (two digits after comma)</t>
  </si>
  <si>
    <t>Standard 2 sockets Blade server</t>
  </si>
  <si>
    <t>Extended Guarantee service level 1 (Standard)
1 year fee (EUR)</t>
  </si>
  <si>
    <t>Extended Guarantee service level 2 (Critical)
1 year fee (EUR)</t>
  </si>
  <si>
    <t>Extended Guarantee service level 1 (Standard)
5 Years Package fee (EUR)</t>
  </si>
  <si>
    <t>Extended Guarantee service level 2 (Critical)
5 Years Package fee (EUR)</t>
  </si>
  <si>
    <t>Installation price for component(s) to be installed at one (1) site, into up to five (5) servers</t>
  </si>
  <si>
    <t>Additional 2 SAS 10k rpm 12Gbits 2.5 " disks of 600 GBs</t>
  </si>
  <si>
    <t>Installation price for component(s) to be installed at one (1) site, into one (1) server</t>
  </si>
  <si>
    <r>
      <t xml:space="preserve">The list here below must contain all the internal options/components for the 5 proposed configurations.
This list must also contain the internal options/components for all the external options (peripherals, extensions)  available in the 'Options (External components)' worksheet.
</t>
    </r>
    <r>
      <rPr>
        <b/>
        <i/>
        <sz val="10"/>
        <rFont val="Arial"/>
        <family val="2"/>
      </rPr>
      <t xml:space="preserve">The installation at EUIs premises price of the internal options/components have to be provided as:
a- a price for component(s) to be installed at one (1) site, into one (1) server
b- a price for component(s) to be installed at one (1) site into up to five (5) servers
</t>
    </r>
    <r>
      <rPr>
        <b/>
        <sz val="10"/>
        <rFont val="Arial"/>
        <family val="2"/>
      </rPr>
      <t xml:space="preserve">
Please fill in the yellow fields and add position lines if necessary.</t>
    </r>
  </si>
  <si>
    <r>
      <rPr>
        <b/>
        <sz val="12"/>
        <rFont val="Arial"/>
        <family val="2"/>
      </rPr>
      <t>Upgrade Kits</t>
    </r>
    <r>
      <rPr>
        <b/>
        <sz val="10"/>
        <rFont val="Arial"/>
        <family val="2"/>
      </rPr>
      <t xml:space="preserve">
The 'Upgrade Kits' are composed of internal options/components. 
The EUIs have the right to order 'Upgrade Kits' options/components as many times as there are free slots/dimms available in the server.
Please fill in the yellow fields.</t>
    </r>
  </si>
  <si>
    <t>Did you complete the worksheet for the 'Upgrade Kits'  by indicating the requested prices?</t>
  </si>
  <si>
    <t>Price for an intervention for the support between 08:00 pm to 7.00 am for a server covered with Extended Guarantee 'Standard' level</t>
  </si>
  <si>
    <t>For your information, the current EU enclosure capacity for the proposed Standard Blade server is:</t>
  </si>
  <si>
    <r>
      <t>Main options</t>
    </r>
    <r>
      <rPr>
        <b/>
        <sz val="10"/>
        <color rgb="FFFF0000"/>
        <rFont val="Arial"/>
        <family val="2"/>
      </rPr>
      <t xml:space="preserve"> (only internal components) </t>
    </r>
    <r>
      <rPr>
        <b/>
        <sz val="10"/>
        <rFont val="Arial"/>
        <family val="2"/>
      </rPr>
      <t>for the proposed configuration Advanced 2 sockets rackable server</t>
    </r>
  </si>
  <si>
    <r>
      <t>Main options</t>
    </r>
    <r>
      <rPr>
        <b/>
        <sz val="10"/>
        <color rgb="FFFF0000"/>
        <rFont val="Arial"/>
        <family val="2"/>
      </rPr>
      <t xml:space="preserve"> (only internal components) </t>
    </r>
    <r>
      <rPr>
        <b/>
        <sz val="10"/>
        <rFont val="Arial"/>
        <family val="2"/>
      </rPr>
      <t>for the proposed configuration Advanced 4 sockets rackable server</t>
    </r>
  </si>
  <si>
    <t>Q</t>
  </si>
  <si>
    <t>R</t>
  </si>
  <si>
    <t>Standard Extended Guarantee fee for five (5) years package</t>
  </si>
  <si>
    <t>Critical Extended Guarantee fee for five (5) years package</t>
  </si>
  <si>
    <t xml:space="preserve">F </t>
  </si>
  <si>
    <t>Price for an intervention for the support during the week-end for a server covered with  Extended Guarantee 'Standard' level</t>
  </si>
  <si>
    <t>O=((M*G)*5)*0.3</t>
  </si>
  <si>
    <t>P=((N*H)*5)*0.3</t>
  </si>
  <si>
    <t>Q=(M*I)*0.7</t>
  </si>
  <si>
    <t>R=(N*J)*0.7</t>
  </si>
  <si>
    <t>Volumes</t>
  </si>
  <si>
    <t xml:space="preserve">Volumes </t>
  </si>
  <si>
    <t>C=B/8</t>
  </si>
  <si>
    <t>F=A*B</t>
  </si>
  <si>
    <r>
      <t>Total Installation price for</t>
    </r>
    <r>
      <rPr>
        <b/>
        <sz val="10"/>
        <color theme="1"/>
        <rFont val="Arial"/>
        <family val="2"/>
      </rPr>
      <t xml:space="preserve"> internal component(s)</t>
    </r>
    <r>
      <rPr>
        <sz val="10"/>
        <color theme="1"/>
        <rFont val="Arial"/>
        <family val="2"/>
      </rPr>
      <t xml:space="preserve"> to be installed at one (1) site, into up to five (5) servers.</t>
    </r>
  </si>
  <si>
    <r>
      <t xml:space="preserve">Total Installation price for </t>
    </r>
    <r>
      <rPr>
        <b/>
        <sz val="10"/>
        <color theme="1"/>
        <rFont val="Arial"/>
        <family val="2"/>
      </rPr>
      <t xml:space="preserve">internal component(s) </t>
    </r>
    <r>
      <rPr>
        <sz val="10"/>
        <color theme="1"/>
        <rFont val="Arial"/>
        <family val="2"/>
      </rPr>
      <t>to be installed at one (1) site, into one (1)  server.</t>
    </r>
  </si>
  <si>
    <t xml:space="preserve">
Media Sanitization Basic - Please fill in all the yellow fields.</t>
  </si>
  <si>
    <t xml:space="preserve">
Medi Sanitization High - Please fill in all the yellow fields.</t>
  </si>
  <si>
    <t xml:space="preserve">
Non-returnable disks - Please fill in all the yellow fields.</t>
  </si>
  <si>
    <t>Move of a server within the same building during the extended working hours</t>
  </si>
  <si>
    <t>Days worked during normal working hours</t>
  </si>
  <si>
    <t>Hours worked during extended working hours</t>
  </si>
  <si>
    <t>Weeks with 24-hours on-call service (12 weeks for each person-year)</t>
  </si>
  <si>
    <t>The list here below must contain all the external options (peripherals, extensions) related to the 5 proposed configurations.
The external options installation price at EUIs premises must be quoted in column (F).
Please fill in the yellow fields and add position lines if necessary.</t>
  </si>
  <si>
    <t>Power consumption running at idle load [W].
Please refer to the 'Minimum Technical Requirements' document.</t>
  </si>
  <si>
    <t xml:space="preserve">During Normal Working Hours
(EUR/day) </t>
  </si>
  <si>
    <t>During Extended Working Hours
(EUR/hour)</t>
  </si>
  <si>
    <t>Services during Extended Working Hours</t>
  </si>
  <si>
    <t>Move of a server within the same building during Normal Working Hours</t>
  </si>
  <si>
    <t>Move of a server to another building within the same city during Normal Working Hours</t>
  </si>
  <si>
    <t>Move of a server to another building between 2 cities during Normal Working Hours</t>
  </si>
  <si>
    <t>Move of a server to another building between 2 cities during Extended Working Hours</t>
  </si>
  <si>
    <t>Move of a server to another building within the same city during Extended Working Hours</t>
  </si>
  <si>
    <t>Move of a server within the same building during Extended Working Hours</t>
  </si>
  <si>
    <r>
      <t xml:space="preserve">Please fill in the yellow fields. 
The prices shall include all the operations you will perform to carry out the Moves (e.g. racking/un-racking, power self test etc). Once the contract is signed, no extra fee can be claimed.
</t>
    </r>
    <r>
      <rPr>
        <b/>
        <sz val="10"/>
        <color rgb="FFFF0000"/>
        <rFont val="Arial"/>
        <family val="2"/>
      </rPr>
      <t>Extended Working Hours for the moves also refers to other than Normal Working Days (week-end, on-duty days, etc.).</t>
    </r>
  </si>
  <si>
    <t>Please fill in the yellow fields. If necessary, delete or add position lines. 
If necessary, replace the 'Any other component' line with a component description. 
Please make sure, that the 'Price for the proposed configuration' includes all related items.</t>
  </si>
  <si>
    <t>Standard Extended Guarantee fee for five (5) years package (EUR)</t>
  </si>
  <si>
    <t>Critical Extended Guarantee fee for five (5) years package (EUR)</t>
  </si>
  <si>
    <t xml:space="preserve">
The 2 installation prices  provided in the 'Options (internal components)' tab apply for the components provided here below when 
the component needs to be installed at EUIs premises as an upgrade (no installation fee when ordered at the same time as the server and factory installed).</t>
  </si>
  <si>
    <r>
      <t xml:space="preserve">Main options </t>
    </r>
    <r>
      <rPr>
        <b/>
        <sz val="10"/>
        <color rgb="FFFF0000"/>
        <rFont val="Arial"/>
        <family val="2"/>
      </rPr>
      <t xml:space="preserve">(only internal components) </t>
    </r>
    <r>
      <rPr>
        <b/>
        <sz val="10"/>
        <rFont val="Arial"/>
        <family val="2"/>
      </rPr>
      <t>for the proposed configuration Standard 4 sockets rackable server</t>
    </r>
  </si>
  <si>
    <t xml:space="preserve">
The 2 installation prices  provided in the 'Options (internal components)' tab apply for the components provided here below when 
the component needs to be installed at EUIs premises as an upgrade (no installation fee when ordered at the same time as the server and factory installed).
</t>
  </si>
  <si>
    <t xml:space="preserve">The installation price including the hardware installation and assembly, as well as the installation of the Operating System and the installation of System and Management tools. </t>
  </si>
  <si>
    <t>The installation price including the hardware installation and assembly, as well as the installation of the Operating System and the installation of System and Management tools.</t>
  </si>
  <si>
    <r>
      <t>The purchase price including the Manufacturer Guarantee (see Section 3.4.5.1 of the Tendering Specifications), the delivery and  the delivery of the Management Tools.</t>
    </r>
    <r>
      <rPr>
        <b/>
        <sz val="10"/>
        <rFont val="Arial"/>
        <family val="2"/>
      </rPr>
      <t xml:space="preserve"> No installation.</t>
    </r>
  </si>
  <si>
    <r>
      <rPr>
        <b/>
        <sz val="10"/>
        <rFont val="Arial"/>
        <family val="2"/>
      </rPr>
      <t>Price for proposed configuration (EUR), without installation.</t>
    </r>
    <r>
      <rPr>
        <sz val="10"/>
        <rFont val="Arial"/>
        <family val="2"/>
      </rPr>
      <t xml:space="preserve">
The purchase price includes the Manufacturer Guarantee (see Section 3.4.5.1 of the Tendering Specifications), the delivery and  the delivery of the Management Tools.</t>
    </r>
  </si>
  <si>
    <r>
      <rPr>
        <b/>
        <sz val="10"/>
        <color rgb="FFFF0000"/>
        <rFont val="Arial"/>
        <family val="2"/>
      </rPr>
      <t xml:space="preserve">Price for proposed configuration (EUR), </t>
    </r>
    <r>
      <rPr>
        <b/>
        <u/>
        <sz val="10"/>
        <color rgb="FFFF0000"/>
        <rFont val="Arial"/>
        <family val="2"/>
      </rPr>
      <t>for the financial evaluation</t>
    </r>
    <r>
      <rPr>
        <b/>
        <sz val="10"/>
        <color rgb="FFFF0000"/>
        <rFont val="Arial"/>
        <family val="2"/>
      </rPr>
      <t>, without installation.</t>
    </r>
    <r>
      <rPr>
        <sz val="10"/>
        <color rgb="FFFF0000"/>
        <rFont val="Arial"/>
        <family val="2"/>
      </rPr>
      <t xml:space="preserve">
The purchase price includes the Manufacturer Guarantee (see Section 3.4.5.1 of the Tendering Specifications), the delivery and the delivery of the Management Tools.</t>
    </r>
  </si>
  <si>
    <r>
      <t>The purchase price including the Manufacturer Guarantee (see Section 3.4.5.1 of the Tendering Specifications), the delivery and the delivery of the Management Tools.</t>
    </r>
    <r>
      <rPr>
        <b/>
        <sz val="10"/>
        <rFont val="Arial"/>
        <family val="2"/>
      </rPr>
      <t xml:space="preserve"> No installation.</t>
    </r>
  </si>
  <si>
    <t>Resolution Time</t>
  </si>
  <si>
    <t>Type of intervention (on-site, customer self-repair,…)</t>
  </si>
  <si>
    <t xml:space="preserve">Yearly Critical Extended Guarantee Percentage: </t>
  </si>
  <si>
    <t xml:space="preserve">Yearly Standard Extended Guarantee Percentage: </t>
  </si>
  <si>
    <t xml:space="preserve">The Extented Guarantee shall be quoted as a fixed percentage.
For both the Yearly Extended Guarantee and 5 year Extended Guarantee package, the tenderer shall quote one percentage for each Extended Guarantee level (one for the “Standard Extended Guarantee” and one for the “Critical Extended Guarantee”). 
These 2 percentages will apply to all product items:  the server components and the associated equipment (extensions, options and upgrades). Please fill in the yellow fields.
</t>
  </si>
  <si>
    <t>The tenderer has to fill in all the relevant YELLOW fields in the following excel sheets. REMARK: no field should be filled in by the tenderer in the Summary sheet.</t>
  </si>
  <si>
    <t>It is forbidden to change the structure of the tables, except when explicitly mentioned otherwise.</t>
  </si>
  <si>
    <t>Description of the Manufacturer Guarantee</t>
  </si>
  <si>
    <r>
      <t>Total Price for the installation of a</t>
    </r>
    <r>
      <rPr>
        <b/>
        <sz val="10"/>
        <color theme="1"/>
        <rFont val="Arial"/>
        <family val="2"/>
      </rPr>
      <t xml:space="preserve"> 5 servers bundle</t>
    </r>
    <r>
      <rPr>
        <sz val="10"/>
        <color theme="1"/>
        <rFont val="Arial"/>
        <family val="2"/>
      </rPr>
      <t xml:space="preserve"> (Standard 2 sockets rack), on 1 site.</t>
    </r>
  </si>
  <si>
    <t>Total Price for the installation of a 5 servers bundle (Standard 4 sockets rack), on 1 site.</t>
  </si>
  <si>
    <t>Total Price for the installation of a 5 servers bundle (Advanced 2 sockets rack), on 1 site.</t>
  </si>
  <si>
    <t>Total Price for the installation of a 5 servers bundle (Advanced 4 sockets rack), on 1 site.</t>
  </si>
  <si>
    <t>Total Price for the installation of up to  5 servers bundle, on 1 site.
(EUR)</t>
  </si>
  <si>
    <t>Price for the installation of a bundle of 5  proposed configurations (EUR), on 1 site.</t>
  </si>
  <si>
    <t>Total Price for the installation of up to 5 servers bundle, on 1 site.
(EUR)</t>
  </si>
  <si>
    <t>Additional 8 SSD (vSAN certified) of 1.6TB</t>
  </si>
  <si>
    <t>Additional 1 SAS SSD (vSAN certified) of 1.6 TB + 7 SAS disks of 1.8 TB (vSAN certified)</t>
  </si>
  <si>
    <t>Cost of acquisition</t>
  </si>
  <si>
    <t>Cost of Leasing</t>
  </si>
  <si>
    <t>Extended Guarantee service level 1 (Standard, 1 year fee)
Price for 5 years
(EUR)</t>
  </si>
  <si>
    <t>Extended Guarantee service level 2 (Critical, 1 year fee)
Price for 5 years
(EUR)</t>
  </si>
  <si>
    <r>
      <t xml:space="preserve">Standard Extended Guarantee percentage for five (5) years package
</t>
    </r>
    <r>
      <rPr>
        <b/>
        <sz val="10"/>
        <rFont val="Arial"/>
        <family val="2"/>
      </rPr>
      <t xml:space="preserve">
(EUR)</t>
    </r>
  </si>
  <si>
    <r>
      <t xml:space="preserve">Critical Extended Guarantee percentage for five (5) years package
</t>
    </r>
    <r>
      <rPr>
        <b/>
        <sz val="10"/>
        <rFont val="Arial"/>
        <family val="2"/>
      </rPr>
      <t xml:space="preserve">
(EUR)</t>
    </r>
  </si>
  <si>
    <t>Cost of associated equipment</t>
  </si>
  <si>
    <t>Additional blade, identical to the one proposed in the configuration Standard Blade server (price cannot be higher than the price in H43)</t>
  </si>
</sst>
</file>

<file path=xl/styles.xml><?xml version="1.0" encoding="utf-8"?>
<styleSheet xmlns="http://schemas.openxmlformats.org/spreadsheetml/2006/main" xmlns:mc="http://schemas.openxmlformats.org/markup-compatibility/2006" xmlns:x14ac="http://schemas.microsoft.com/office/spreadsheetml/2009/9/ac" mc:Ignorable="x14ac">
  <numFmts count="13">
    <numFmt numFmtId="164" formatCode="_-* #,##0.00\ &quot;€&quot;_-;\-* #,##0.00\ &quot;€&quot;_-;_-* &quot;-&quot;??\ &quot;€&quot;_-;_-@_-"/>
    <numFmt numFmtId="165" formatCode="_(* #,##0.00_);_(* \(#,##0.00\);_(* \-??_);_(@_)"/>
    <numFmt numFmtId="166" formatCode="\€#,##0.00"/>
    <numFmt numFmtId="167" formatCode="0.000000"/>
    <numFmt numFmtId="168" formatCode="0.00000000"/>
    <numFmt numFmtId="169" formatCode="#,##0.00&quot; FB&quot;;[Red]\-#,##0.00&quot; FB&quot;"/>
    <numFmt numFmtId="170" formatCode="#,##0.000000&quot; FB&quot;;[Red]\-#,##0.000000&quot; FB&quot;"/>
    <numFmt numFmtId="171" formatCode="_(\$* #,##0.00_);_(\$* \(#,##0.00\);_(\$* \-??_);_(@_)"/>
    <numFmt numFmtId="172" formatCode="0.0000"/>
    <numFmt numFmtId="173" formatCode="#,##0.00\ &quot;€&quot;"/>
    <numFmt numFmtId="174" formatCode="&quot;€&quot;#,##0.00"/>
    <numFmt numFmtId="175" formatCode="#,##0.000"/>
    <numFmt numFmtId="176" formatCode="0.000%"/>
  </numFmts>
  <fonts count="29" x14ac:knownFonts="1">
    <font>
      <sz val="10"/>
      <name val="Arial"/>
      <family val="2"/>
    </font>
    <font>
      <b/>
      <sz val="10"/>
      <name val="Arial"/>
      <family val="2"/>
    </font>
    <font>
      <sz val="8"/>
      <name val="Arial"/>
      <family val="2"/>
    </font>
    <font>
      <b/>
      <sz val="14"/>
      <name val="Arial"/>
      <family val="2"/>
    </font>
    <font>
      <sz val="14"/>
      <name val="Arial"/>
      <family val="2"/>
    </font>
    <font>
      <sz val="11"/>
      <name val="Arial"/>
      <family val="2"/>
    </font>
    <font>
      <b/>
      <sz val="20"/>
      <name val="Arial"/>
      <family val="2"/>
    </font>
    <font>
      <i/>
      <sz val="10"/>
      <name val="Arial"/>
      <family val="2"/>
    </font>
    <font>
      <b/>
      <sz val="11"/>
      <name val="Arial"/>
      <family val="2"/>
    </font>
    <font>
      <sz val="10"/>
      <name val="Arial"/>
      <family val="2"/>
    </font>
    <font>
      <sz val="10"/>
      <name val="Arial Narrow"/>
      <family val="2"/>
    </font>
    <font>
      <sz val="10"/>
      <color indexed="8"/>
      <name val="Arial"/>
      <family val="2"/>
    </font>
    <font>
      <b/>
      <sz val="10"/>
      <color indexed="8"/>
      <name val="ARIAL"/>
      <family val="2"/>
    </font>
    <font>
      <b/>
      <i/>
      <sz val="10"/>
      <name val="Arial"/>
      <family val="2"/>
    </font>
    <font>
      <sz val="10"/>
      <name val="Arial"/>
      <family val="2"/>
    </font>
    <font>
      <b/>
      <sz val="10"/>
      <name val="Times New Roman"/>
      <family val="1"/>
    </font>
    <font>
      <sz val="10"/>
      <name val="Times New Roman"/>
      <family val="1"/>
    </font>
    <font>
      <b/>
      <sz val="12"/>
      <name val="Arial"/>
      <family val="2"/>
    </font>
    <font>
      <b/>
      <u/>
      <sz val="10"/>
      <name val="Arial"/>
      <family val="2"/>
    </font>
    <font>
      <b/>
      <sz val="10"/>
      <color rgb="FFFF0000"/>
      <name val="Arial"/>
      <family val="2"/>
    </font>
    <font>
      <b/>
      <sz val="9"/>
      <name val="Arial"/>
      <family val="2"/>
    </font>
    <font>
      <sz val="10"/>
      <color rgb="FFFF0000"/>
      <name val="Arial"/>
      <family val="2"/>
    </font>
    <font>
      <sz val="9"/>
      <name val="Arial"/>
      <family val="2"/>
    </font>
    <font>
      <b/>
      <sz val="10"/>
      <color theme="1"/>
      <name val="Arial"/>
      <family val="2"/>
    </font>
    <font>
      <sz val="10"/>
      <name val="Arial"/>
      <family val="2"/>
    </font>
    <font>
      <b/>
      <sz val="16"/>
      <name val="Arial"/>
      <family val="2"/>
    </font>
    <font>
      <u/>
      <sz val="10"/>
      <name val="Arial"/>
      <family val="2"/>
    </font>
    <font>
      <b/>
      <u/>
      <sz val="10"/>
      <color rgb="FFFF0000"/>
      <name val="Arial"/>
      <family val="2"/>
    </font>
    <font>
      <sz val="10"/>
      <color theme="1"/>
      <name val="Arial"/>
      <family val="2"/>
    </font>
  </fonts>
  <fills count="20">
    <fill>
      <patternFill patternType="none"/>
    </fill>
    <fill>
      <patternFill patternType="gray125"/>
    </fill>
    <fill>
      <patternFill patternType="solid">
        <fgColor indexed="13"/>
        <bgColor indexed="26"/>
      </patternFill>
    </fill>
    <fill>
      <patternFill patternType="solid">
        <fgColor indexed="22"/>
        <bgColor indexed="31"/>
      </patternFill>
    </fill>
    <fill>
      <patternFill patternType="solid">
        <fgColor indexed="22"/>
        <bgColor indexed="64"/>
      </patternFill>
    </fill>
    <fill>
      <patternFill patternType="solid">
        <fgColor indexed="9"/>
        <bgColor indexed="31"/>
      </patternFill>
    </fill>
    <fill>
      <patternFill patternType="solid">
        <fgColor indexed="9"/>
        <bgColor indexed="64"/>
      </patternFill>
    </fill>
    <fill>
      <patternFill patternType="gray0625"/>
    </fill>
    <fill>
      <patternFill patternType="solid">
        <fgColor indexed="13"/>
        <bgColor indexed="64"/>
      </patternFill>
    </fill>
    <fill>
      <patternFill patternType="solid">
        <fgColor indexed="65"/>
        <bgColor indexed="64"/>
      </patternFill>
    </fill>
    <fill>
      <patternFill patternType="solid">
        <fgColor theme="8" tint="0.79998168889431442"/>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0" tint="-4.9989318521683403E-2"/>
        <bgColor indexed="64"/>
      </patternFill>
    </fill>
    <fill>
      <patternFill patternType="solid">
        <fgColor theme="0" tint="-4.9989318521683403E-2"/>
        <bgColor indexed="31"/>
      </patternFill>
    </fill>
    <fill>
      <patternFill patternType="solid">
        <fgColor theme="0" tint="-4.9989318521683403E-2"/>
        <bgColor indexed="34"/>
      </patternFill>
    </fill>
    <fill>
      <patternFill patternType="solid">
        <fgColor theme="0" tint="-4.9989318521683403E-2"/>
        <bgColor indexed="26"/>
      </patternFill>
    </fill>
    <fill>
      <patternFill patternType="solid">
        <fgColor theme="6" tint="0.79998168889431442"/>
        <bgColor indexed="64"/>
      </patternFill>
    </fill>
    <fill>
      <patternFill patternType="solid">
        <fgColor theme="4" tint="0.79998168889431442"/>
        <bgColor indexed="64"/>
      </patternFill>
    </fill>
  </fills>
  <borders count="156">
    <border>
      <left/>
      <right/>
      <top/>
      <bottom/>
      <diagonal/>
    </border>
    <border>
      <left style="thin">
        <color indexed="8"/>
      </left>
      <right style="thin">
        <color indexed="8"/>
      </right>
      <top style="thin">
        <color indexed="8"/>
      </top>
      <bottom style="thin">
        <color indexed="8"/>
      </bottom>
      <diagonal/>
    </border>
    <border>
      <left style="medium">
        <color indexed="8"/>
      </left>
      <right style="thin">
        <color indexed="8"/>
      </right>
      <top/>
      <bottom style="thin">
        <color indexed="8"/>
      </bottom>
      <diagonal/>
    </border>
    <border>
      <left style="medium">
        <color indexed="8"/>
      </left>
      <right/>
      <top style="thin">
        <color indexed="8"/>
      </top>
      <bottom style="thin">
        <color indexed="8"/>
      </bottom>
      <diagonal/>
    </border>
    <border>
      <left/>
      <right style="thin">
        <color indexed="8"/>
      </right>
      <top/>
      <bottom style="thin">
        <color indexed="8"/>
      </bottom>
      <diagonal/>
    </border>
    <border>
      <left/>
      <right style="thin">
        <color indexed="8"/>
      </right>
      <top style="thin">
        <color indexed="8"/>
      </top>
      <bottom style="medium">
        <color indexed="8"/>
      </bottom>
      <diagonal/>
    </border>
    <border>
      <left style="thin">
        <color indexed="8"/>
      </left>
      <right style="thin">
        <color indexed="8"/>
      </right>
      <top style="thin">
        <color indexed="8"/>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style="medium">
        <color indexed="64"/>
      </right>
      <top/>
      <bottom/>
      <diagonal/>
    </border>
    <border>
      <left style="medium">
        <color indexed="64"/>
      </left>
      <right/>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8"/>
      </left>
      <right/>
      <top/>
      <bottom style="thin">
        <color indexed="8"/>
      </bottom>
      <diagonal/>
    </border>
    <border>
      <left/>
      <right/>
      <top style="medium">
        <color indexed="64"/>
      </top>
      <bottom/>
      <diagonal/>
    </border>
    <border>
      <left style="medium">
        <color indexed="64"/>
      </left>
      <right/>
      <top style="thin">
        <color indexed="8"/>
      </top>
      <bottom style="thin">
        <color indexed="8"/>
      </bottom>
      <diagonal/>
    </border>
    <border>
      <left style="medium">
        <color indexed="64"/>
      </left>
      <right/>
      <top style="thin">
        <color indexed="8"/>
      </top>
      <bottom/>
      <diagonal/>
    </border>
    <border>
      <left style="medium">
        <color indexed="8"/>
      </left>
      <right style="thin">
        <color indexed="8"/>
      </right>
      <top style="thin">
        <color indexed="8"/>
      </top>
      <bottom style="medium">
        <color indexed="64"/>
      </bottom>
      <diagonal/>
    </border>
    <border>
      <left style="thin">
        <color indexed="8"/>
      </left>
      <right/>
      <top/>
      <bottom style="thin">
        <color indexed="8"/>
      </bottom>
      <diagonal/>
    </border>
    <border>
      <left style="thin">
        <color indexed="8"/>
      </left>
      <right/>
      <top style="thin">
        <color indexed="8"/>
      </top>
      <bottom style="medium">
        <color indexed="64"/>
      </bottom>
      <diagonal/>
    </border>
    <border>
      <left style="thin">
        <color indexed="8"/>
      </left>
      <right/>
      <top style="thin">
        <color indexed="8"/>
      </top>
      <bottom style="thin">
        <color indexed="8"/>
      </bottom>
      <diagonal/>
    </border>
    <border>
      <left style="thin">
        <color indexed="8"/>
      </left>
      <right/>
      <top style="thin">
        <color indexed="8"/>
      </top>
      <bottom/>
      <diagonal/>
    </border>
    <border>
      <left style="medium">
        <color indexed="64"/>
      </left>
      <right style="medium">
        <color indexed="64"/>
      </right>
      <top style="medium">
        <color indexed="64"/>
      </top>
      <bottom style="thin">
        <color indexed="8"/>
      </bottom>
      <diagonal/>
    </border>
    <border>
      <left style="medium">
        <color indexed="64"/>
      </left>
      <right style="medium">
        <color indexed="64"/>
      </right>
      <top style="thin">
        <color indexed="8"/>
      </top>
      <bottom style="medium">
        <color indexed="64"/>
      </bottom>
      <diagonal/>
    </border>
    <border>
      <left style="medium">
        <color indexed="64"/>
      </left>
      <right style="medium">
        <color indexed="64"/>
      </right>
      <top/>
      <bottom style="thin">
        <color indexed="8"/>
      </bottom>
      <diagonal/>
    </border>
    <border>
      <left style="medium">
        <color indexed="64"/>
      </left>
      <right style="medium">
        <color indexed="64"/>
      </right>
      <top style="thin">
        <color indexed="8"/>
      </top>
      <bottom style="thin">
        <color indexed="8"/>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8"/>
      </bottom>
      <diagonal/>
    </border>
    <border>
      <left/>
      <right/>
      <top style="thin">
        <color indexed="8"/>
      </top>
      <bottom style="medium">
        <color indexed="8"/>
      </bottom>
      <diagonal/>
    </border>
    <border>
      <left style="thin">
        <color indexed="64"/>
      </left>
      <right style="thin">
        <color indexed="64"/>
      </right>
      <top style="thin">
        <color indexed="8"/>
      </top>
      <bottom style="thin">
        <color indexed="8"/>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8"/>
      </top>
      <bottom style="medium">
        <color indexed="64"/>
      </bottom>
      <diagonal/>
    </border>
    <border>
      <left style="medium">
        <color indexed="64"/>
      </left>
      <right style="thin">
        <color indexed="64"/>
      </right>
      <top style="medium">
        <color indexed="64"/>
      </top>
      <bottom style="thin">
        <color indexed="8"/>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8"/>
      </bottom>
      <diagonal/>
    </border>
    <border>
      <left/>
      <right style="thin">
        <color indexed="64"/>
      </right>
      <top style="medium">
        <color indexed="64"/>
      </top>
      <bottom style="thin">
        <color indexed="8"/>
      </bottom>
      <diagonal/>
    </border>
    <border>
      <left style="thin">
        <color indexed="64"/>
      </left>
      <right style="medium">
        <color indexed="64"/>
      </right>
      <top style="medium">
        <color indexed="64"/>
      </top>
      <bottom style="thin">
        <color indexed="8"/>
      </bottom>
      <diagonal/>
    </border>
    <border>
      <left/>
      <right style="thin">
        <color indexed="64"/>
      </right>
      <top style="thin">
        <color indexed="8"/>
      </top>
      <bottom style="medium">
        <color indexed="64"/>
      </bottom>
      <diagonal/>
    </border>
    <border>
      <left style="thin">
        <color indexed="64"/>
      </left>
      <right style="thin">
        <color indexed="64"/>
      </right>
      <top style="thin">
        <color indexed="8"/>
      </top>
      <bottom style="medium">
        <color indexed="64"/>
      </bottom>
      <diagonal/>
    </border>
    <border>
      <left style="thin">
        <color indexed="64"/>
      </left>
      <right style="medium">
        <color indexed="64"/>
      </right>
      <top style="thin">
        <color indexed="8"/>
      </top>
      <bottom style="medium">
        <color indexed="64"/>
      </bottom>
      <diagonal/>
    </border>
    <border>
      <left/>
      <right style="medium">
        <color indexed="64"/>
      </right>
      <top/>
      <bottom style="thin">
        <color indexed="8"/>
      </bottom>
      <diagonal/>
    </border>
    <border>
      <left style="medium">
        <color indexed="64"/>
      </left>
      <right style="thin">
        <color indexed="64"/>
      </right>
      <top/>
      <bottom style="thin">
        <color indexed="8"/>
      </bottom>
      <diagonal/>
    </border>
    <border>
      <left/>
      <right style="thin">
        <color indexed="64"/>
      </right>
      <top/>
      <bottom style="thin">
        <color indexed="8"/>
      </bottom>
      <diagonal/>
    </border>
    <border>
      <left style="medium">
        <color indexed="64"/>
      </left>
      <right style="thin">
        <color indexed="64"/>
      </right>
      <top style="thin">
        <color indexed="8"/>
      </top>
      <bottom style="thin">
        <color indexed="8"/>
      </bottom>
      <diagonal/>
    </border>
    <border>
      <left/>
      <right style="thin">
        <color indexed="64"/>
      </right>
      <top style="thin">
        <color indexed="8"/>
      </top>
      <bottom style="thin">
        <color indexed="8"/>
      </bottom>
      <diagonal/>
    </border>
    <border>
      <left style="medium">
        <color indexed="8"/>
      </left>
      <right style="thin">
        <color indexed="8"/>
      </right>
      <top style="thin">
        <color indexed="8"/>
      </top>
      <bottom style="thin">
        <color indexed="8"/>
      </bottom>
      <diagonal/>
    </border>
    <border>
      <left style="medium">
        <color indexed="8"/>
      </left>
      <right style="thin">
        <color indexed="8"/>
      </right>
      <top style="thin">
        <color indexed="8"/>
      </top>
      <bottom/>
      <diagonal/>
    </border>
    <border>
      <left style="medium">
        <color indexed="64"/>
      </left>
      <right/>
      <top style="thin">
        <color indexed="8"/>
      </top>
      <bottom style="medium">
        <color indexed="64"/>
      </bottom>
      <diagonal/>
    </border>
    <border>
      <left/>
      <right style="medium">
        <color indexed="64"/>
      </right>
      <top style="thin">
        <color indexed="8"/>
      </top>
      <bottom style="medium">
        <color indexed="64"/>
      </bottom>
      <diagonal/>
    </border>
    <border>
      <left style="medium">
        <color indexed="64"/>
      </left>
      <right/>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style="thin">
        <color indexed="8"/>
      </right>
      <top style="medium">
        <color indexed="64"/>
      </top>
      <bottom/>
      <diagonal/>
    </border>
    <border>
      <left style="thin">
        <color indexed="8"/>
      </left>
      <right style="thin">
        <color indexed="8"/>
      </right>
      <top style="medium">
        <color indexed="64"/>
      </top>
      <bottom/>
      <diagonal/>
    </border>
    <border>
      <left/>
      <right style="medium">
        <color indexed="64"/>
      </right>
      <top style="medium">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medium">
        <color indexed="64"/>
      </left>
      <right style="medium">
        <color indexed="64"/>
      </right>
      <top style="thin">
        <color indexed="8"/>
      </top>
      <bottom/>
      <diagonal/>
    </border>
    <border>
      <left/>
      <right style="medium">
        <color indexed="64"/>
      </right>
      <top style="thin">
        <color indexed="8"/>
      </top>
      <bottom/>
      <diagonal/>
    </border>
    <border>
      <left style="medium">
        <color indexed="64"/>
      </left>
      <right style="thin">
        <color indexed="64"/>
      </right>
      <top style="thin">
        <color indexed="8"/>
      </top>
      <bottom/>
      <diagonal/>
    </border>
    <border>
      <left/>
      <right style="thin">
        <color indexed="64"/>
      </right>
      <top style="thin">
        <color indexed="8"/>
      </top>
      <bottom/>
      <diagonal/>
    </border>
    <border>
      <left style="thin">
        <color indexed="64"/>
      </left>
      <right style="thin">
        <color indexed="64"/>
      </right>
      <top/>
      <bottom style="thin">
        <color indexed="8"/>
      </bottom>
      <diagonal/>
    </border>
    <border>
      <left style="thin">
        <color indexed="8"/>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8"/>
      </right>
      <top style="thin">
        <color indexed="64"/>
      </top>
      <bottom style="thin">
        <color indexed="64"/>
      </bottom>
      <diagonal/>
    </border>
    <border>
      <left/>
      <right/>
      <top style="thin">
        <color indexed="8"/>
      </top>
      <bottom style="medium">
        <color indexed="64"/>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style="thin">
        <color indexed="8"/>
      </left>
      <right style="medium">
        <color indexed="64"/>
      </right>
      <top style="medium">
        <color indexed="64"/>
      </top>
      <bottom/>
      <diagonal/>
    </border>
    <border>
      <left style="medium">
        <color indexed="64"/>
      </left>
      <right style="thin">
        <color indexed="8"/>
      </right>
      <top style="medium">
        <color indexed="64"/>
      </top>
      <bottom style="medium">
        <color indexed="64"/>
      </bottom>
      <diagonal/>
    </border>
    <border>
      <left style="medium">
        <color indexed="8"/>
      </left>
      <right style="thin">
        <color indexed="8"/>
      </right>
      <top style="medium">
        <color indexed="64"/>
      </top>
      <bottom style="medium">
        <color indexed="64"/>
      </bottom>
      <diagonal/>
    </border>
    <border>
      <left style="medium">
        <color indexed="8"/>
      </left>
      <right style="medium">
        <color indexed="64"/>
      </right>
      <top style="medium">
        <color indexed="64"/>
      </top>
      <bottom style="medium">
        <color indexed="64"/>
      </bottom>
      <diagonal/>
    </border>
    <border>
      <left/>
      <right/>
      <top/>
      <bottom style="medium">
        <color indexed="64"/>
      </bottom>
      <diagonal/>
    </border>
    <border>
      <left style="thin">
        <color indexed="64"/>
      </left>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thin">
        <color indexed="8"/>
      </left>
      <right style="thin">
        <color indexed="8"/>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8"/>
      </left>
      <right style="medium">
        <color indexed="64"/>
      </right>
      <top/>
      <bottom style="thin">
        <color indexed="8"/>
      </bottom>
      <diagonal/>
    </border>
    <border>
      <left style="medium">
        <color indexed="64"/>
      </left>
      <right style="thin">
        <color indexed="64"/>
      </right>
      <top style="medium">
        <color indexed="64"/>
      </top>
      <bottom style="medium">
        <color indexed="64"/>
      </bottom>
      <diagonal/>
    </border>
    <border>
      <left style="medium">
        <color indexed="64"/>
      </left>
      <right/>
      <top style="thin">
        <color indexed="8"/>
      </top>
      <bottom style="thin">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diagonal/>
    </border>
    <border>
      <left style="thin">
        <color indexed="64"/>
      </left>
      <right style="thin">
        <color indexed="64"/>
      </right>
      <top style="medium">
        <color indexed="64"/>
      </top>
      <bottom style="medium">
        <color indexed="64"/>
      </bottom>
      <diagonal/>
    </border>
    <border>
      <left style="medium">
        <color indexed="64"/>
      </left>
      <right/>
      <top style="medium">
        <color indexed="64"/>
      </top>
      <bottom style="thin">
        <color indexed="8"/>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thin">
        <color indexed="64"/>
      </top>
      <bottom style="medium">
        <color indexed="64"/>
      </bottom>
      <diagonal/>
    </border>
    <border>
      <left/>
      <right/>
      <top style="thin">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thin">
        <color indexed="64"/>
      </top>
      <bottom style="thin">
        <color indexed="8"/>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64"/>
      </left>
      <right style="medium">
        <color indexed="64"/>
      </right>
      <top style="medium">
        <color indexed="64"/>
      </top>
      <bottom/>
      <diagonal/>
    </border>
    <border>
      <left/>
      <right style="thin">
        <color indexed="8"/>
      </right>
      <top style="medium">
        <color indexed="64"/>
      </top>
      <bottom/>
      <diagonal/>
    </border>
    <border>
      <left style="medium">
        <color indexed="64"/>
      </left>
      <right style="thin">
        <color indexed="8"/>
      </right>
      <top style="medium">
        <color indexed="64"/>
      </top>
      <bottom style="medium">
        <color indexed="64"/>
      </bottom>
      <diagonal/>
    </border>
    <border>
      <left style="medium">
        <color indexed="64"/>
      </left>
      <right style="medium">
        <color indexed="64"/>
      </right>
      <top style="thin">
        <color indexed="8"/>
      </top>
      <bottom style="thin">
        <color indexed="64"/>
      </bottom>
      <diagonal/>
    </border>
    <border>
      <left style="medium">
        <color indexed="64"/>
      </left>
      <right/>
      <top style="thin">
        <color indexed="64"/>
      </top>
      <bottom style="thin">
        <color indexed="8"/>
      </bottom>
      <diagonal/>
    </border>
    <border>
      <left style="medium">
        <color indexed="64"/>
      </left>
      <right style="thin">
        <color indexed="64"/>
      </right>
      <top style="medium">
        <color indexed="64"/>
      </top>
      <bottom style="medium">
        <color indexed="64"/>
      </bottom>
      <diagonal/>
    </border>
    <border>
      <left/>
      <right style="thin">
        <color auto="1"/>
      </right>
      <top style="medium">
        <color indexed="64"/>
      </top>
      <bottom style="medium">
        <color auto="1"/>
      </bottom>
      <diagonal/>
    </border>
    <border>
      <left/>
      <right style="thin">
        <color indexed="8"/>
      </right>
      <top style="medium">
        <color indexed="64"/>
      </top>
      <bottom style="medium">
        <color indexed="64"/>
      </bottom>
      <diagonal/>
    </border>
    <border>
      <left style="thin">
        <color indexed="64"/>
      </left>
      <right style="thin">
        <color indexed="64"/>
      </right>
      <top style="thin">
        <color indexed="8"/>
      </top>
      <bottom/>
      <diagonal/>
    </border>
    <border>
      <left style="thin">
        <color indexed="64"/>
      </left>
      <right style="medium">
        <color indexed="64"/>
      </right>
      <top style="thin">
        <color indexed="8"/>
      </top>
      <bottom/>
      <diagonal/>
    </border>
    <border>
      <left/>
      <right/>
      <top style="thin">
        <color indexed="8"/>
      </top>
      <bottom/>
      <diagonal/>
    </border>
    <border>
      <left style="medium">
        <color indexed="8"/>
      </left>
      <right style="thin">
        <color indexed="8"/>
      </right>
      <top style="medium">
        <color indexed="64"/>
      </top>
      <bottom style="thin">
        <color indexed="8"/>
      </bottom>
      <diagonal/>
    </border>
    <border>
      <left style="thin">
        <color indexed="8"/>
      </left>
      <right/>
      <top style="medium">
        <color indexed="64"/>
      </top>
      <bottom style="thin">
        <color indexed="8"/>
      </bottom>
      <diagonal/>
    </border>
    <border>
      <left/>
      <right style="medium">
        <color indexed="64"/>
      </right>
      <top style="medium">
        <color indexed="64"/>
      </top>
      <bottom style="thin">
        <color indexed="8"/>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style="thin">
        <color indexed="64"/>
      </top>
      <bottom style="medium">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thin">
        <color indexed="8"/>
      </left>
      <right style="medium">
        <color indexed="64"/>
      </right>
      <top/>
      <bottom style="medium">
        <color indexed="64"/>
      </bottom>
      <diagonal/>
    </border>
    <border>
      <left/>
      <right style="thin">
        <color indexed="8"/>
      </right>
      <top/>
      <bottom style="medium">
        <color indexed="64"/>
      </bottom>
      <diagonal/>
    </border>
    <border>
      <left style="thin">
        <color indexed="8"/>
      </left>
      <right/>
      <top style="thin">
        <color indexed="8"/>
      </top>
      <bottom style="medium">
        <color indexed="8"/>
      </bottom>
      <diagonal/>
    </border>
    <border>
      <left style="medium">
        <color indexed="64"/>
      </left>
      <right style="thin">
        <color indexed="64"/>
      </right>
      <top style="medium">
        <color indexed="64"/>
      </top>
      <bottom/>
      <diagonal/>
    </border>
    <border>
      <left/>
      <right style="thin">
        <color indexed="64"/>
      </right>
      <top/>
      <bottom/>
      <diagonal/>
    </border>
    <border>
      <left/>
      <right style="thin">
        <color indexed="8"/>
      </right>
      <top style="medium">
        <color indexed="64"/>
      </top>
      <bottom style="thin">
        <color indexed="8"/>
      </bottom>
      <diagonal/>
    </border>
    <border>
      <left/>
      <right style="thin">
        <color indexed="8"/>
      </right>
      <top style="thin">
        <color indexed="8"/>
      </top>
      <bottom style="medium">
        <color indexed="64"/>
      </bottom>
      <diagonal/>
    </border>
    <border diagonalDown="1">
      <left style="thin">
        <color indexed="8"/>
      </left>
      <right style="thin">
        <color indexed="8"/>
      </right>
      <top style="medium">
        <color indexed="64"/>
      </top>
      <bottom style="thin">
        <color indexed="8"/>
      </bottom>
      <diagonal style="thin">
        <color indexed="64"/>
      </diagonal>
    </border>
    <border diagonalDown="1">
      <left style="thin">
        <color indexed="8"/>
      </left>
      <right style="medium">
        <color indexed="64"/>
      </right>
      <top style="medium">
        <color indexed="64"/>
      </top>
      <bottom style="thin">
        <color indexed="64"/>
      </bottom>
      <diagonal style="thin">
        <color indexed="64"/>
      </diagonal>
    </border>
    <border>
      <left style="thin">
        <color auto="1"/>
      </left>
      <right style="medium">
        <color auto="1"/>
      </right>
      <top/>
      <bottom style="medium">
        <color auto="1"/>
      </bottom>
      <diagonal/>
    </border>
    <border>
      <left style="thin">
        <color indexed="8"/>
      </left>
      <right style="medium">
        <color indexed="64"/>
      </right>
      <top style="medium">
        <color indexed="64"/>
      </top>
      <bottom style="medium">
        <color indexed="64"/>
      </bottom>
      <diagonal/>
    </border>
    <border>
      <left style="thin">
        <color indexed="8"/>
      </left>
      <right style="medium">
        <color indexed="64"/>
      </right>
      <top/>
      <bottom style="medium">
        <color indexed="64"/>
      </bottom>
      <diagonal/>
    </border>
    <border>
      <left style="thin">
        <color indexed="64"/>
      </left>
      <right/>
      <top/>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6">
    <xf numFmtId="0" fontId="0" fillId="0" borderId="0">
      <alignment vertical="top"/>
    </xf>
    <xf numFmtId="165" fontId="9" fillId="0" borderId="0" applyFill="0" applyBorder="0" applyProtection="0">
      <alignment vertical="top"/>
    </xf>
    <xf numFmtId="171" fontId="9" fillId="0" borderId="0" applyFill="0" applyBorder="0" applyProtection="0">
      <alignment vertical="top"/>
    </xf>
    <xf numFmtId="0" fontId="9" fillId="0" borderId="0"/>
    <xf numFmtId="0" fontId="24" fillId="0" borderId="0">
      <alignment vertical="top"/>
    </xf>
    <xf numFmtId="4" fontId="2" fillId="0" borderId="7">
      <alignment vertical="top" wrapText="1"/>
    </xf>
  </cellStyleXfs>
  <cellXfs count="875">
    <xf numFmtId="0" fontId="0" fillId="0" borderId="0" xfId="0">
      <alignment vertical="top"/>
    </xf>
    <xf numFmtId="0" fontId="3" fillId="0" borderId="0" xfId="0" applyFont="1" applyAlignment="1">
      <alignment horizontal="center" vertical="center"/>
    </xf>
    <xf numFmtId="0" fontId="1" fillId="0" borderId="0" xfId="0" applyFont="1" applyAlignment="1">
      <alignment vertical="top" wrapText="1"/>
    </xf>
    <xf numFmtId="0" fontId="0" fillId="0" borderId="0" xfId="0" applyFont="1" applyAlignment="1">
      <alignment horizontal="center" vertical="top" wrapText="1"/>
    </xf>
    <xf numFmtId="0" fontId="0" fillId="0" borderId="0" xfId="0" applyFont="1" applyBorder="1" applyAlignment="1"/>
    <xf numFmtId="0" fontId="0" fillId="0" borderId="0" xfId="0" applyFont="1" applyAlignment="1"/>
    <xf numFmtId="0" fontId="1" fillId="0" borderId="0" xfId="0" applyFont="1" applyBorder="1" applyAlignment="1">
      <alignment vertical="top" wrapText="1"/>
    </xf>
    <xf numFmtId="0" fontId="1" fillId="0" borderId="0" xfId="0" applyFont="1" applyBorder="1" applyAlignment="1"/>
    <xf numFmtId="0" fontId="1" fillId="0" borderId="0" xfId="0" applyFont="1" applyAlignment="1"/>
    <xf numFmtId="0" fontId="0" fillId="0" borderId="0" xfId="0" applyAlignment="1">
      <alignment horizontal="center" vertical="center"/>
    </xf>
    <xf numFmtId="0" fontId="1" fillId="0" borderId="0" xfId="0" applyFont="1" applyAlignment="1">
      <alignment horizontal="center" vertical="center"/>
    </xf>
    <xf numFmtId="0" fontId="1" fillId="0" borderId="0" xfId="0" applyFont="1" applyBorder="1" applyAlignment="1">
      <alignment horizontal="left" wrapText="1"/>
    </xf>
    <xf numFmtId="4" fontId="0" fillId="0" borderId="0" xfId="0" applyNumberFormat="1" applyFont="1" applyBorder="1" applyAlignment="1"/>
    <xf numFmtId="4" fontId="4" fillId="0" borderId="0" xfId="0" applyNumberFormat="1" applyFont="1" applyBorder="1" applyAlignment="1">
      <alignment horizontal="center" vertical="center"/>
    </xf>
    <xf numFmtId="0" fontId="4" fillId="0" borderId="0" xfId="0" applyFont="1" applyAlignment="1">
      <alignment horizontal="center" vertical="center"/>
    </xf>
    <xf numFmtId="0" fontId="3" fillId="0" borderId="0" xfId="0" applyFont="1" applyAlignment="1"/>
    <xf numFmtId="0" fontId="1" fillId="0" borderId="0" xfId="0" applyFont="1" applyAlignment="1">
      <alignment horizontal="center" vertical="center" wrapText="1"/>
    </xf>
    <xf numFmtId="0" fontId="0" fillId="0" borderId="0" xfId="0" applyFont="1" applyFill="1" applyAlignment="1"/>
    <xf numFmtId="0" fontId="0" fillId="0" borderId="0" xfId="0" applyFont="1" applyFill="1" applyBorder="1" applyAlignment="1"/>
    <xf numFmtId="0" fontId="1" fillId="0" borderId="0" xfId="0" applyFont="1" applyAlignment="1">
      <alignment wrapText="1"/>
    </xf>
    <xf numFmtId="0" fontId="4" fillId="0" borderId="0" xfId="0" applyFont="1">
      <alignment vertical="top"/>
    </xf>
    <xf numFmtId="0" fontId="6" fillId="0" borderId="0" xfId="0" applyFont="1" applyBorder="1" applyAlignment="1"/>
    <xf numFmtId="0" fontId="1" fillId="0" borderId="0" xfId="0" applyFont="1">
      <alignment vertical="top"/>
    </xf>
    <xf numFmtId="0" fontId="0" fillId="0" borderId="0" xfId="0" applyFont="1">
      <alignment vertical="top"/>
    </xf>
    <xf numFmtId="0" fontId="0" fillId="0" borderId="0" xfId="0" applyFont="1" applyBorder="1">
      <alignment vertical="top"/>
    </xf>
    <xf numFmtId="0" fontId="0" fillId="0" borderId="0" xfId="0" applyBorder="1" applyAlignment="1">
      <alignment horizontal="center"/>
    </xf>
    <xf numFmtId="0" fontId="1" fillId="0" borderId="0" xfId="0" applyFont="1" applyBorder="1">
      <alignment vertical="top"/>
    </xf>
    <xf numFmtId="0" fontId="7" fillId="0" borderId="0" xfId="0" applyFont="1" applyFill="1" applyBorder="1" applyAlignment="1">
      <alignment horizontal="left"/>
    </xf>
    <xf numFmtId="0" fontId="3" fillId="0" borderId="0" xfId="0" applyFont="1" applyBorder="1" applyAlignment="1">
      <alignment horizontal="center" vertical="center"/>
    </xf>
    <xf numFmtId="0" fontId="0" fillId="0" borderId="7" xfId="0" applyFont="1" applyBorder="1">
      <alignment vertical="top"/>
    </xf>
    <xf numFmtId="0" fontId="0" fillId="0" borderId="7" xfId="0" applyFont="1" applyBorder="1" applyAlignment="1">
      <alignment horizontal="center"/>
    </xf>
    <xf numFmtId="0" fontId="1" fillId="0" borderId="8" xfId="0" applyFont="1" applyBorder="1">
      <alignment vertical="top"/>
    </xf>
    <xf numFmtId="0" fontId="1" fillId="0" borderId="9" xfId="0" applyFont="1" applyBorder="1">
      <alignment vertical="top"/>
    </xf>
    <xf numFmtId="0" fontId="1" fillId="0" borderId="9" xfId="0" applyFont="1" applyBorder="1" applyAlignment="1">
      <alignment horizontal="center"/>
    </xf>
    <xf numFmtId="0" fontId="1" fillId="0" borderId="10" xfId="0" applyFont="1" applyBorder="1">
      <alignment vertical="top"/>
    </xf>
    <xf numFmtId="0" fontId="0" fillId="0" borderId="11" xfId="0" applyFont="1" applyBorder="1">
      <alignment vertical="top"/>
    </xf>
    <xf numFmtId="0" fontId="0" fillId="0" borderId="12" xfId="0" applyFont="1" applyBorder="1" applyAlignment="1">
      <alignment horizontal="center"/>
    </xf>
    <xf numFmtId="0" fontId="0" fillId="0" borderId="14" xfId="0" applyFont="1" applyBorder="1">
      <alignment vertical="top"/>
    </xf>
    <xf numFmtId="10" fontId="0" fillId="2" borderId="7" xfId="0" applyNumberFormat="1" applyFont="1" applyFill="1" applyBorder="1" applyAlignment="1">
      <alignment horizontal="center"/>
    </xf>
    <xf numFmtId="0" fontId="3" fillId="0" borderId="0" xfId="0" applyFont="1" applyBorder="1" applyAlignment="1">
      <alignment horizontal="center" vertical="center" wrapText="1"/>
    </xf>
    <xf numFmtId="0" fontId="0" fillId="0" borderId="0" xfId="0" applyBorder="1">
      <alignment vertical="top"/>
    </xf>
    <xf numFmtId="0" fontId="1" fillId="0" borderId="15" xfId="0" applyFont="1" applyFill="1" applyBorder="1" applyAlignment="1">
      <alignment horizontal="center" vertical="center"/>
    </xf>
    <xf numFmtId="0" fontId="1" fillId="0" borderId="0" xfId="0" applyFont="1" applyFill="1" applyBorder="1" applyAlignment="1">
      <alignment horizontal="center" vertical="center"/>
    </xf>
    <xf numFmtId="4" fontId="0" fillId="0" borderId="0" xfId="0" applyNumberFormat="1">
      <alignment vertical="top"/>
    </xf>
    <xf numFmtId="4" fontId="0" fillId="0" borderId="0" xfId="0" applyNumberFormat="1" applyFont="1" applyFill="1" applyBorder="1" applyAlignment="1">
      <alignment horizontal="right"/>
    </xf>
    <xf numFmtId="168" fontId="0" fillId="0" borderId="13" xfId="0" applyNumberFormat="1" applyFont="1" applyBorder="1">
      <alignment vertical="top"/>
    </xf>
    <xf numFmtId="1" fontId="1" fillId="0" borderId="0" xfId="0" applyNumberFormat="1" applyFont="1" applyBorder="1" applyAlignment="1">
      <alignment horizontal="left" wrapText="1"/>
    </xf>
    <xf numFmtId="0" fontId="1" fillId="0" borderId="0" xfId="0" applyFont="1" applyBorder="1" applyAlignment="1">
      <alignment horizontal="center" vertical="center"/>
    </xf>
    <xf numFmtId="0" fontId="1" fillId="0" borderId="15" xfId="0" applyFont="1" applyFill="1" applyBorder="1" applyAlignment="1">
      <alignment vertical="top"/>
    </xf>
    <xf numFmtId="0" fontId="1" fillId="0" borderId="0" xfId="0" applyFont="1" applyFill="1" applyBorder="1" applyAlignment="1">
      <alignment vertical="top"/>
    </xf>
    <xf numFmtId="49" fontId="0" fillId="0" borderId="20" xfId="0" applyNumberFormat="1" applyFill="1" applyBorder="1" applyAlignment="1">
      <alignment vertical="top" wrapText="1"/>
    </xf>
    <xf numFmtId="0" fontId="0" fillId="0" borderId="0" xfId="0" applyFill="1" applyBorder="1" applyAlignment="1">
      <alignment wrapText="1"/>
    </xf>
    <xf numFmtId="0" fontId="0" fillId="0" borderId="0" xfId="0" applyFont="1" applyBorder="1" applyAlignment="1">
      <alignment horizontal="center"/>
    </xf>
    <xf numFmtId="0" fontId="1" fillId="0" borderId="0" xfId="0" applyFont="1" applyBorder="1" applyAlignment="1">
      <alignment vertical="center" wrapText="1"/>
    </xf>
    <xf numFmtId="0" fontId="1" fillId="0" borderId="0" xfId="0" applyFont="1" applyFill="1" applyAlignment="1">
      <alignment vertical="top" wrapText="1"/>
    </xf>
    <xf numFmtId="0" fontId="0" fillId="0" borderId="23" xfId="0" applyBorder="1">
      <alignment vertical="top"/>
    </xf>
    <xf numFmtId="0" fontId="9" fillId="0" borderId="0" xfId="0" applyFont="1" applyFill="1">
      <alignment vertical="top"/>
    </xf>
    <xf numFmtId="0" fontId="10" fillId="0" borderId="0" xfId="0" applyFont="1">
      <alignment vertical="top"/>
    </xf>
    <xf numFmtId="0" fontId="8" fillId="0" borderId="0" xfId="0" applyFont="1" applyBorder="1" applyAlignment="1">
      <alignment horizontal="center" vertical="center" wrapText="1"/>
    </xf>
    <xf numFmtId="0" fontId="3" fillId="0" borderId="0" xfId="0" applyFont="1" applyBorder="1" applyAlignment="1">
      <alignment vertical="center" wrapText="1"/>
    </xf>
    <xf numFmtId="0" fontId="11" fillId="0" borderId="0" xfId="0" applyFont="1" applyBorder="1" applyAlignment="1">
      <alignment horizontal="left" vertical="center" wrapText="1"/>
    </xf>
    <xf numFmtId="0" fontId="0" fillId="0" borderId="0" xfId="0" applyFill="1" applyBorder="1" applyAlignment="1">
      <alignment horizontal="center" vertical="center" wrapText="1"/>
    </xf>
    <xf numFmtId="0" fontId="0" fillId="0" borderId="44" xfId="0" applyFont="1" applyBorder="1" applyAlignment="1">
      <alignment horizontal="center"/>
    </xf>
    <xf numFmtId="0" fontId="0" fillId="0" borderId="45" xfId="0" applyFont="1" applyBorder="1" applyAlignment="1">
      <alignment horizontal="center" wrapText="1"/>
    </xf>
    <xf numFmtId="0" fontId="0" fillId="0" borderId="48" xfId="0" applyFont="1" applyFill="1" applyBorder="1" applyAlignment="1">
      <alignment horizontal="center"/>
    </xf>
    <xf numFmtId="0" fontId="0" fillId="0" borderId="49" xfId="0" applyFont="1" applyFill="1" applyBorder="1" applyAlignment="1">
      <alignment horizontal="center" wrapText="1"/>
    </xf>
    <xf numFmtId="49" fontId="1" fillId="0" borderId="60" xfId="0" applyNumberFormat="1" applyFont="1" applyBorder="1" applyAlignment="1">
      <alignment horizontal="center" vertical="center" wrapText="1"/>
    </xf>
    <xf numFmtId="49" fontId="1" fillId="0" borderId="61" xfId="0" applyNumberFormat="1" applyFont="1" applyBorder="1" applyAlignment="1">
      <alignment horizontal="center" vertical="center" wrapText="1"/>
    </xf>
    <xf numFmtId="49" fontId="1" fillId="0" borderId="62" xfId="0" applyNumberFormat="1" applyFont="1" applyBorder="1" applyAlignment="1">
      <alignment horizontal="center" vertical="center" wrapText="1"/>
    </xf>
    <xf numFmtId="49" fontId="1" fillId="0" borderId="63" xfId="0" applyNumberFormat="1" applyFont="1" applyBorder="1" applyAlignment="1">
      <alignment horizontal="center" vertical="center" wrapText="1"/>
    </xf>
    <xf numFmtId="49" fontId="1" fillId="0" borderId="65" xfId="0" applyNumberFormat="1" applyFont="1" applyBorder="1" applyAlignment="1">
      <alignment horizontal="center" vertical="center" wrapText="1"/>
    </xf>
    <xf numFmtId="49" fontId="1" fillId="0" borderId="66" xfId="0" applyNumberFormat="1" applyFont="1" applyBorder="1" applyAlignment="1">
      <alignment horizontal="center" vertical="center" wrapText="1"/>
    </xf>
    <xf numFmtId="49" fontId="1" fillId="0" borderId="67" xfId="0" applyNumberFormat="1" applyFont="1" applyBorder="1" applyAlignment="1">
      <alignment horizontal="center" vertical="center" wrapText="1"/>
    </xf>
    <xf numFmtId="0" fontId="5" fillId="0" borderId="84" xfId="0" applyFont="1" applyBorder="1" applyAlignment="1">
      <alignment horizontal="center"/>
    </xf>
    <xf numFmtId="0" fontId="5" fillId="0" borderId="85" xfId="0" applyFont="1" applyBorder="1" applyAlignment="1">
      <alignment horizontal="center"/>
    </xf>
    <xf numFmtId="0" fontId="0" fillId="0" borderId="0" xfId="0" applyFont="1" applyBorder="1" applyAlignment="1">
      <alignment vertical="top"/>
    </xf>
    <xf numFmtId="168" fontId="0" fillId="0" borderId="0" xfId="0" applyNumberFormat="1" applyFont="1" applyBorder="1">
      <alignment vertical="top"/>
    </xf>
    <xf numFmtId="0" fontId="11" fillId="0" borderId="0" xfId="0" applyFont="1" applyBorder="1" applyAlignment="1">
      <alignment vertical="top" wrapText="1"/>
    </xf>
    <xf numFmtId="173" fontId="0" fillId="0" borderId="0" xfId="0" applyNumberFormat="1" applyFont="1" applyFill="1" applyBorder="1" applyAlignment="1">
      <alignment horizontal="right" vertical="center"/>
    </xf>
    <xf numFmtId="0" fontId="14" fillId="0" borderId="0" xfId="3" applyFont="1"/>
    <xf numFmtId="0" fontId="9" fillId="0" borderId="0" xfId="3" applyFont="1"/>
    <xf numFmtId="0" fontId="9" fillId="0" borderId="0" xfId="3" applyFont="1" applyAlignment="1">
      <alignment wrapText="1"/>
    </xf>
    <xf numFmtId="0" fontId="9" fillId="0" borderId="0" xfId="3" applyFont="1" applyAlignment="1">
      <alignment horizontal="center" vertical="center"/>
    </xf>
    <xf numFmtId="0" fontId="0" fillId="0" borderId="0" xfId="0" applyAlignment="1">
      <alignment vertical="top"/>
    </xf>
    <xf numFmtId="0" fontId="0" fillId="0" borderId="0" xfId="0" applyAlignment="1">
      <alignment horizontal="left" vertical="top"/>
    </xf>
    <xf numFmtId="49" fontId="1" fillId="0" borderId="0" xfId="0" applyNumberFormat="1" applyFont="1" applyBorder="1" applyAlignment="1">
      <alignment vertical="center" wrapText="1"/>
    </xf>
    <xf numFmtId="0" fontId="0" fillId="0" borderId="0" xfId="0" applyBorder="1" applyAlignment="1">
      <alignment vertical="top" wrapText="1"/>
    </xf>
    <xf numFmtId="49" fontId="1" fillId="0" borderId="83" xfId="0" applyNumberFormat="1" applyFont="1" applyBorder="1" applyAlignment="1">
      <alignment horizontal="center" vertical="center" wrapText="1"/>
    </xf>
    <xf numFmtId="49" fontId="1" fillId="0" borderId="97" xfId="0" applyNumberFormat="1" applyFont="1" applyBorder="1" applyAlignment="1">
      <alignment horizontal="center" vertical="center" wrapText="1"/>
    </xf>
    <xf numFmtId="49" fontId="1" fillId="0" borderId="98" xfId="0" applyNumberFormat="1" applyFont="1" applyBorder="1" applyAlignment="1">
      <alignment horizontal="center" vertical="center" wrapText="1"/>
    </xf>
    <xf numFmtId="0" fontId="3" fillId="0" borderId="61" xfId="0" applyFont="1" applyBorder="1" applyAlignment="1">
      <alignment horizontal="center" vertical="center" wrapText="1"/>
    </xf>
    <xf numFmtId="0" fontId="1" fillId="0" borderId="24" xfId="0" applyFont="1" applyBorder="1" applyAlignment="1">
      <alignment horizontal="left" vertical="center" wrapText="1"/>
    </xf>
    <xf numFmtId="0" fontId="1" fillId="0" borderId="101" xfId="0" applyFont="1" applyBorder="1" applyAlignment="1">
      <alignment horizontal="left" vertical="center" wrapText="1"/>
    </xf>
    <xf numFmtId="0" fontId="1" fillId="0" borderId="16" xfId="0" applyFont="1" applyBorder="1" applyAlignment="1">
      <alignment horizontal="left" vertical="center" wrapText="1"/>
    </xf>
    <xf numFmtId="0" fontId="3" fillId="0" borderId="60" xfId="0" applyFont="1" applyBorder="1" applyAlignment="1">
      <alignment horizontal="center" vertical="center" wrapText="1"/>
    </xf>
    <xf numFmtId="0" fontId="3" fillId="6" borderId="0" xfId="0" applyFont="1" applyFill="1" applyAlignment="1">
      <alignment vertical="center"/>
    </xf>
    <xf numFmtId="171" fontId="9" fillId="0" borderId="0" xfId="2" applyBorder="1" applyAlignment="1">
      <alignment vertical="top"/>
    </xf>
    <xf numFmtId="0" fontId="0" fillId="0" borderId="14" xfId="0" applyBorder="1" applyAlignment="1"/>
    <xf numFmtId="0" fontId="0" fillId="0" borderId="92" xfId="0" applyBorder="1" applyAlignment="1"/>
    <xf numFmtId="0" fontId="3" fillId="12" borderId="89" xfId="0" applyFont="1" applyFill="1" applyBorder="1" applyAlignment="1">
      <alignment horizontal="center" vertical="center" wrapText="1"/>
    </xf>
    <xf numFmtId="173" fontId="3" fillId="0" borderId="89" xfId="0" applyNumberFormat="1" applyFont="1" applyBorder="1" applyAlignment="1">
      <alignment horizontal="center" vertical="center"/>
    </xf>
    <xf numFmtId="173" fontId="0" fillId="0" borderId="7" xfId="0" applyNumberFormat="1" applyBorder="1" applyAlignment="1">
      <alignment horizontal="center" vertical="center"/>
    </xf>
    <xf numFmtId="173" fontId="0" fillId="0" borderId="14" xfId="0" applyNumberFormat="1" applyBorder="1" applyAlignment="1">
      <alignment horizontal="center" vertical="center"/>
    </xf>
    <xf numFmtId="173" fontId="0" fillId="0" borderId="11" xfId="0" applyNumberFormat="1" applyBorder="1" applyAlignment="1">
      <alignment horizontal="center" vertical="center"/>
    </xf>
    <xf numFmtId="173" fontId="0" fillId="0" borderId="8" xfId="0" applyNumberFormat="1" applyBorder="1" applyAlignment="1">
      <alignment horizontal="center" vertical="center"/>
    </xf>
    <xf numFmtId="173" fontId="0" fillId="0" borderId="9" xfId="0" applyNumberFormat="1" applyBorder="1" applyAlignment="1">
      <alignment horizontal="center" vertical="center"/>
    </xf>
    <xf numFmtId="173" fontId="0" fillId="0" borderId="10" xfId="0" applyNumberFormat="1" applyBorder="1" applyAlignment="1">
      <alignment horizontal="center" vertical="center"/>
    </xf>
    <xf numFmtId="173" fontId="7" fillId="0" borderId="100" xfId="0" applyNumberFormat="1" applyFont="1" applyBorder="1" applyAlignment="1">
      <alignment horizontal="center" vertical="center"/>
    </xf>
    <xf numFmtId="173" fontId="7" fillId="0" borderId="105" xfId="0" applyNumberFormat="1" applyFont="1" applyBorder="1" applyAlignment="1">
      <alignment horizontal="center" vertical="center"/>
    </xf>
    <xf numFmtId="173" fontId="7" fillId="0" borderId="98" xfId="0" applyNumberFormat="1" applyFont="1" applyBorder="1" applyAlignment="1">
      <alignment horizontal="center" vertical="center"/>
    </xf>
    <xf numFmtId="0" fontId="0" fillId="0" borderId="0" xfId="0" applyFill="1">
      <alignment vertical="top"/>
    </xf>
    <xf numFmtId="0" fontId="0" fillId="0" borderId="24" xfId="0" applyFont="1" applyBorder="1" applyAlignment="1">
      <alignment wrapText="1"/>
    </xf>
    <xf numFmtId="3" fontId="0" fillId="0" borderId="0" xfId="0" applyNumberFormat="1">
      <alignment vertical="top"/>
    </xf>
    <xf numFmtId="0" fontId="0" fillId="7" borderId="7" xfId="0" applyFill="1" applyBorder="1" applyAlignment="1">
      <alignment horizontal="right" vertical="center"/>
    </xf>
    <xf numFmtId="0" fontId="7" fillId="0" borderId="12" xfId="0" applyFont="1" applyBorder="1" applyAlignment="1">
      <alignment horizontal="center" vertical="center"/>
    </xf>
    <xf numFmtId="49" fontId="0" fillId="0" borderId="75" xfId="0" applyNumberFormat="1" applyFill="1" applyBorder="1" applyAlignment="1">
      <alignment vertical="top" wrapText="1"/>
    </xf>
    <xf numFmtId="0" fontId="0" fillId="0" borderId="115" xfId="0" applyFont="1" applyBorder="1" applyAlignment="1">
      <alignment wrapText="1"/>
    </xf>
    <xf numFmtId="0" fontId="1" fillId="0" borderId="0" xfId="0" applyFont="1" applyBorder="1" applyAlignment="1">
      <alignment horizontal="left"/>
    </xf>
    <xf numFmtId="0" fontId="0" fillId="0" borderId="88" xfId="0" applyFont="1" applyBorder="1" applyAlignment="1">
      <alignment vertical="top" wrapText="1"/>
    </xf>
    <xf numFmtId="0" fontId="0" fillId="0" borderId="88" xfId="0" applyFont="1" applyBorder="1">
      <alignment vertical="top"/>
    </xf>
    <xf numFmtId="0" fontId="0" fillId="0" borderId="14" xfId="0" applyBorder="1" applyAlignment="1">
      <alignment horizontal="left" vertical="center" wrapText="1"/>
    </xf>
    <xf numFmtId="0" fontId="0" fillId="0" borderId="14" xfId="0" applyFont="1" applyBorder="1" applyAlignment="1">
      <alignment horizontal="left" vertical="center" wrapText="1"/>
    </xf>
    <xf numFmtId="0" fontId="1" fillId="0" borderId="63" xfId="0" applyFont="1" applyBorder="1" applyAlignment="1">
      <alignment horizontal="center" vertical="center" wrapText="1"/>
    </xf>
    <xf numFmtId="0" fontId="1" fillId="0" borderId="82" xfId="0" applyFont="1" applyBorder="1" applyAlignment="1">
      <alignment horizontal="center" vertical="center" wrapText="1"/>
    </xf>
    <xf numFmtId="0" fontId="0" fillId="0" borderId="24" xfId="0" applyFont="1" applyBorder="1" applyAlignment="1">
      <alignment horizontal="center" vertical="center" wrapText="1"/>
    </xf>
    <xf numFmtId="0" fontId="0" fillId="0" borderId="34" xfId="0" applyFont="1" applyBorder="1" applyAlignment="1">
      <alignment horizontal="center" vertical="center" wrapText="1"/>
    </xf>
    <xf numFmtId="0" fontId="1" fillId="0" borderId="0" xfId="0" applyFont="1" applyBorder="1" applyAlignment="1">
      <alignment horizontal="center"/>
    </xf>
    <xf numFmtId="49" fontId="1" fillId="0" borderId="119" xfId="0" applyNumberFormat="1" applyFont="1" applyBorder="1" applyAlignment="1">
      <alignment horizontal="center" vertical="center" wrapText="1"/>
    </xf>
    <xf numFmtId="10" fontId="0" fillId="11" borderId="118" xfId="0" applyNumberFormat="1" applyFill="1" applyBorder="1" applyAlignment="1" applyProtection="1">
      <alignment horizontal="center" vertical="center"/>
      <protection locked="0"/>
    </xf>
    <xf numFmtId="173" fontId="0" fillId="0" borderId="7" xfId="0" applyNumberFormat="1" applyFont="1" applyBorder="1" applyAlignment="1">
      <alignment horizontal="right" vertical="center"/>
    </xf>
    <xf numFmtId="0" fontId="1" fillId="0" borderId="92" xfId="0" applyFont="1" applyBorder="1" applyAlignment="1"/>
    <xf numFmtId="0" fontId="0" fillId="0" borderId="12" xfId="0" applyFont="1" applyBorder="1" applyAlignment="1"/>
    <xf numFmtId="4" fontId="0" fillId="0" borderId="12" xfId="0" applyNumberFormat="1" applyFont="1" applyBorder="1" applyAlignment="1"/>
    <xf numFmtId="0" fontId="0" fillId="0" borderId="8" xfId="0" applyFont="1" applyBorder="1" applyAlignment="1">
      <alignment horizontal="center" vertical="top" wrapText="1"/>
    </xf>
    <xf numFmtId="0" fontId="0" fillId="0" borderId="9" xfId="0" applyBorder="1" applyAlignment="1">
      <alignment horizontal="center" vertical="center" wrapText="1"/>
    </xf>
    <xf numFmtId="0" fontId="0" fillId="0" borderId="9" xfId="0" applyFill="1" applyBorder="1" applyAlignment="1">
      <alignment horizontal="center" vertical="center" wrapText="1"/>
    </xf>
    <xf numFmtId="0" fontId="0" fillId="0" borderId="10" xfId="0" applyBorder="1" applyAlignment="1">
      <alignment horizontal="center" vertical="center" wrapText="1"/>
    </xf>
    <xf numFmtId="3" fontId="0" fillId="7" borderId="7" xfId="0" applyNumberFormat="1" applyFont="1" applyFill="1" applyBorder="1" applyAlignment="1">
      <alignment horizontal="right" vertical="center"/>
    </xf>
    <xf numFmtId="173" fontId="0" fillId="0" borderId="7" xfId="0" applyNumberFormat="1" applyBorder="1" applyAlignment="1">
      <alignment horizontal="right" vertical="center"/>
    </xf>
    <xf numFmtId="173" fontId="0" fillId="0" borderId="11" xfId="0" applyNumberFormat="1" applyBorder="1" applyAlignment="1">
      <alignment horizontal="right" vertical="center"/>
    </xf>
    <xf numFmtId="173" fontId="0" fillId="0" borderId="12" xfId="0" applyNumberFormat="1" applyFont="1" applyBorder="1" applyAlignment="1">
      <alignment horizontal="right" vertical="center"/>
    </xf>
    <xf numFmtId="3" fontId="0" fillId="7" borderId="12" xfId="0" applyNumberFormat="1" applyFont="1" applyFill="1" applyBorder="1" applyAlignment="1">
      <alignment horizontal="right" vertical="center"/>
    </xf>
    <xf numFmtId="173" fontId="0" fillId="0" borderId="12" xfId="0" applyNumberFormat="1" applyBorder="1" applyAlignment="1">
      <alignment horizontal="right" vertical="center"/>
    </xf>
    <xf numFmtId="173" fontId="0" fillId="0" borderId="13" xfId="0" applyNumberFormat="1" applyBorder="1" applyAlignment="1">
      <alignment horizontal="right" vertical="center"/>
    </xf>
    <xf numFmtId="164" fontId="1" fillId="0" borderId="89" xfId="0" applyNumberFormat="1" applyFont="1" applyBorder="1" applyAlignment="1">
      <alignment horizontal="right" vertical="center"/>
    </xf>
    <xf numFmtId="0" fontId="0" fillId="0" borderId="14" xfId="0" applyFont="1" applyBorder="1" applyAlignment="1">
      <alignment horizontal="left" vertical="center" indent="1"/>
    </xf>
    <xf numFmtId="0" fontId="0" fillId="0" borderId="92" xfId="0" applyFont="1" applyBorder="1" applyAlignment="1">
      <alignment horizontal="left" vertical="center" indent="1"/>
    </xf>
    <xf numFmtId="0" fontId="0" fillId="0" borderId="40" xfId="0" applyFont="1" applyBorder="1" applyAlignment="1">
      <alignment horizontal="left" vertical="center" indent="1"/>
    </xf>
    <xf numFmtId="0" fontId="0" fillId="0" borderId="116" xfId="0" applyFont="1" applyBorder="1" applyAlignment="1">
      <alignment horizontal="center" vertical="center" wrapText="1"/>
    </xf>
    <xf numFmtId="0" fontId="0" fillId="0" borderId="117" xfId="0" applyFont="1" applyBorder="1" applyAlignment="1">
      <alignment horizontal="center" vertical="center" wrapText="1"/>
    </xf>
    <xf numFmtId="0" fontId="0" fillId="0" borderId="118" xfId="0" applyBorder="1" applyAlignment="1">
      <alignment horizontal="center" vertical="center" wrapText="1"/>
    </xf>
    <xf numFmtId="0" fontId="0" fillId="0" borderId="60" xfId="0" applyFont="1" applyBorder="1" applyAlignment="1">
      <alignment horizontal="center"/>
    </xf>
    <xf numFmtId="0" fontId="0" fillId="0" borderId="2" xfId="0" applyFont="1" applyBorder="1" applyAlignment="1">
      <alignment horizontal="center"/>
    </xf>
    <xf numFmtId="0" fontId="0" fillId="0" borderId="27" xfId="0" applyFont="1" applyBorder="1" applyAlignment="1">
      <alignment horizontal="center"/>
    </xf>
    <xf numFmtId="0" fontId="0" fillId="0" borderId="31" xfId="0" applyFont="1" applyBorder="1" applyAlignment="1">
      <alignment horizontal="center"/>
    </xf>
    <xf numFmtId="0" fontId="0" fillId="0" borderId="43" xfId="0" applyFont="1" applyBorder="1" applyAlignment="1">
      <alignment horizontal="center"/>
    </xf>
    <xf numFmtId="0" fontId="0" fillId="0" borderId="47" xfId="0" applyFont="1" applyBorder="1" applyAlignment="1">
      <alignment horizontal="center" wrapText="1"/>
    </xf>
    <xf numFmtId="0" fontId="0" fillId="0" borderId="43" xfId="0" applyFont="1" applyBorder="1" applyAlignment="1">
      <alignment horizontal="center" wrapText="1"/>
    </xf>
    <xf numFmtId="0" fontId="0" fillId="0" borderId="46" xfId="0" applyFont="1" applyBorder="1" applyAlignment="1">
      <alignment horizontal="center" wrapText="1"/>
    </xf>
    <xf numFmtId="0" fontId="0" fillId="0" borderId="44" xfId="0" applyFont="1" applyBorder="1" applyAlignment="1">
      <alignment horizontal="center" wrapText="1"/>
    </xf>
    <xf numFmtId="0" fontId="0" fillId="0" borderId="23" xfId="0" applyFont="1" applyBorder="1">
      <alignment vertical="top"/>
    </xf>
    <xf numFmtId="0" fontId="0" fillId="0" borderId="24" xfId="0" applyFont="1" applyFill="1" applyBorder="1" applyAlignment="1">
      <alignment horizontal="center"/>
    </xf>
    <xf numFmtId="0" fontId="0" fillId="0" borderId="26" xfId="0" applyFont="1" applyFill="1" applyBorder="1" applyAlignment="1">
      <alignment horizontal="center"/>
    </xf>
    <xf numFmtId="0" fontId="0" fillId="0" borderId="28" xfId="0" applyFont="1" applyFill="1" applyBorder="1" applyAlignment="1">
      <alignment horizontal="left"/>
    </xf>
    <xf numFmtId="0" fontId="0" fillId="0" borderId="32" xfId="0" applyFont="1" applyFill="1" applyBorder="1" applyAlignment="1">
      <alignment horizontal="center"/>
    </xf>
    <xf numFmtId="0" fontId="0" fillId="0" borderId="50" xfId="0" applyFont="1" applyFill="1" applyBorder="1" applyAlignment="1">
      <alignment horizontal="center"/>
    </xf>
    <xf numFmtId="0" fontId="0" fillId="0" borderId="42" xfId="0" applyFont="1" applyFill="1" applyBorder="1" applyAlignment="1">
      <alignment horizontal="center" vertical="center"/>
    </xf>
    <xf numFmtId="0" fontId="0" fillId="0" borderId="48" xfId="0" applyFont="1" applyFill="1" applyBorder="1" applyAlignment="1">
      <alignment horizontal="center" vertical="center"/>
    </xf>
    <xf numFmtId="0" fontId="0" fillId="0" borderId="79" xfId="0" applyFont="1" applyFill="1" applyBorder="1" applyAlignment="1">
      <alignment horizontal="center" vertical="center"/>
    </xf>
    <xf numFmtId="0" fontId="0" fillId="2" borderId="22" xfId="0" applyFont="1" applyFill="1" applyBorder="1" applyAlignment="1">
      <alignment horizontal="left" vertical="center"/>
    </xf>
    <xf numFmtId="10" fontId="0" fillId="0" borderId="73" xfId="1" applyNumberFormat="1" applyFont="1" applyFill="1" applyBorder="1" applyAlignment="1" applyProtection="1">
      <alignment horizontal="right" vertical="center"/>
    </xf>
    <xf numFmtId="3" fontId="0" fillId="2" borderId="51" xfId="1" applyNumberFormat="1" applyFont="1" applyFill="1" applyBorder="1" applyAlignment="1" applyProtection="1">
      <alignment horizontal="center" vertical="center"/>
    </xf>
    <xf numFmtId="173" fontId="0" fillId="0" borderId="54" xfId="1" applyNumberFormat="1" applyFont="1" applyFill="1" applyBorder="1" applyAlignment="1" applyProtection="1">
      <alignment horizontal="right" vertical="center"/>
    </xf>
    <xf numFmtId="173" fontId="0" fillId="0" borderId="55" xfId="1" applyNumberFormat="1" applyFont="1" applyFill="1" applyBorder="1" applyAlignment="1" applyProtection="1">
      <alignment horizontal="right" vertical="center"/>
    </xf>
    <xf numFmtId="0" fontId="0" fillId="2" borderId="56" xfId="0" applyFont="1" applyFill="1" applyBorder="1" applyAlignment="1">
      <alignment horizontal="left" vertical="center"/>
    </xf>
    <xf numFmtId="0" fontId="0" fillId="2" borderId="27" xfId="0" applyFont="1" applyFill="1" applyBorder="1" applyAlignment="1">
      <alignment horizontal="left" vertical="center" wrapText="1" indent="1"/>
    </xf>
    <xf numFmtId="0" fontId="0" fillId="2" borderId="29" xfId="0" applyFont="1" applyFill="1" applyBorder="1" applyAlignment="1">
      <alignment horizontal="left" vertical="center" wrapText="1" indent="1"/>
    </xf>
    <xf numFmtId="0" fontId="0" fillId="0" borderId="58" xfId="0" applyFont="1" applyFill="1" applyBorder="1" applyAlignment="1">
      <alignment horizontal="center"/>
    </xf>
    <xf numFmtId="0" fontId="0" fillId="2" borderId="26" xfId="0" applyFont="1" applyFill="1" applyBorder="1" applyAlignment="1">
      <alignment horizontal="left" vertical="center"/>
    </xf>
    <xf numFmtId="0" fontId="0" fillId="2" borderId="28" xfId="0" applyFont="1" applyFill="1" applyBorder="1" applyAlignment="1">
      <alignment horizontal="left" vertical="center" wrapText="1" indent="1"/>
    </xf>
    <xf numFmtId="3" fontId="0" fillId="2" borderId="59" xfId="1" applyNumberFormat="1" applyFont="1" applyFill="1" applyBorder="1" applyAlignment="1" applyProtection="1">
      <alignment horizontal="center" vertical="center"/>
    </xf>
    <xf numFmtId="173" fontId="0" fillId="0" borderId="42" xfId="1" applyNumberFormat="1" applyFont="1" applyFill="1" applyBorder="1" applyAlignment="1" applyProtection="1">
      <alignment horizontal="right" vertical="center"/>
    </xf>
    <xf numFmtId="0" fontId="0" fillId="0" borderId="81" xfId="0" applyFont="1" applyFill="1" applyBorder="1" applyAlignment="1">
      <alignment horizontal="center"/>
    </xf>
    <xf numFmtId="0" fontId="0" fillId="0" borderId="60" xfId="0" applyFont="1" applyFill="1" applyBorder="1" applyAlignment="1">
      <alignment horizontal="center"/>
    </xf>
    <xf numFmtId="173" fontId="0" fillId="0" borderId="39" xfId="1" applyNumberFormat="1" applyFont="1" applyFill="1" applyBorder="1" applyAlignment="1" applyProtection="1">
      <alignment horizontal="right" vertical="center"/>
    </xf>
    <xf numFmtId="0" fontId="0" fillId="2" borderId="26" xfId="0" applyFont="1" applyFill="1" applyBorder="1" applyAlignment="1">
      <alignment horizontal="left" vertical="center" wrapText="1"/>
    </xf>
    <xf numFmtId="10" fontId="0" fillId="0" borderId="102" xfId="1" applyNumberFormat="1" applyFont="1" applyFill="1" applyBorder="1" applyAlignment="1" applyProtection="1">
      <alignment horizontal="right" vertical="center"/>
    </xf>
    <xf numFmtId="3" fontId="0" fillId="2" borderId="90" xfId="1" applyNumberFormat="1" applyFont="1" applyFill="1" applyBorder="1" applyAlignment="1" applyProtection="1">
      <alignment horizontal="center" vertical="center"/>
    </xf>
    <xf numFmtId="173" fontId="0" fillId="0" borderId="49" xfId="1" applyNumberFormat="1" applyFont="1" applyFill="1" applyBorder="1" applyAlignment="1" applyProtection="1">
      <alignment horizontal="right" vertical="center"/>
    </xf>
    <xf numFmtId="0" fontId="0" fillId="0" borderId="0" xfId="0" applyFont="1" applyFill="1" applyBorder="1" applyAlignment="1">
      <alignment horizontal="center"/>
    </xf>
    <xf numFmtId="0" fontId="0" fillId="0" borderId="0" xfId="0" applyFont="1" applyBorder="1" applyAlignment="1">
      <alignment horizontal="center" vertical="center" wrapText="1"/>
    </xf>
    <xf numFmtId="0" fontId="0" fillId="0" borderId="0" xfId="0" applyFont="1" applyBorder="1" applyAlignment="1">
      <alignment vertical="center" wrapText="1"/>
    </xf>
    <xf numFmtId="166" fontId="0" fillId="0" borderId="0" xfId="1" applyNumberFormat="1" applyFont="1" applyFill="1" applyBorder="1" applyAlignment="1" applyProtection="1">
      <alignment horizontal="right" vertical="center"/>
    </xf>
    <xf numFmtId="0" fontId="0" fillId="0" borderId="40" xfId="0" applyFont="1" applyFill="1" applyBorder="1" applyAlignment="1">
      <alignment horizontal="center"/>
    </xf>
    <xf numFmtId="0" fontId="0" fillId="0" borderId="37" xfId="0" applyFont="1" applyBorder="1" applyAlignment="1">
      <alignment horizontal="center"/>
    </xf>
    <xf numFmtId="0" fontId="0" fillId="0" borderId="4" xfId="0" applyFont="1" applyBorder="1" applyAlignment="1">
      <alignment horizontal="center"/>
    </xf>
    <xf numFmtId="0" fontId="0" fillId="0" borderId="14" xfId="0" applyFont="1" applyFill="1" applyBorder="1" applyAlignment="1">
      <alignment horizontal="center"/>
    </xf>
    <xf numFmtId="0" fontId="0" fillId="2" borderId="39" xfId="0" applyFont="1" applyFill="1" applyBorder="1" applyAlignment="1">
      <alignment horizontal="center" vertical="center" wrapText="1"/>
    </xf>
    <xf numFmtId="0" fontId="0" fillId="2" borderId="39" xfId="0" applyFont="1" applyFill="1" applyBorder="1" applyAlignment="1">
      <alignment horizontal="center" vertical="center"/>
    </xf>
    <xf numFmtId="0" fontId="0" fillId="0" borderId="41" xfId="0" applyFont="1" applyBorder="1">
      <alignment vertical="top"/>
    </xf>
    <xf numFmtId="0" fontId="0" fillId="0" borderId="38" xfId="0" applyFont="1" applyBorder="1" applyAlignment="1">
      <alignment horizontal="center" vertical="center" wrapText="1"/>
    </xf>
    <xf numFmtId="4" fontId="0" fillId="0" borderId="5" xfId="1" applyNumberFormat="1" applyFont="1" applyFill="1" applyBorder="1" applyAlignment="1" applyProtection="1">
      <alignment horizontal="right" vertical="center"/>
    </xf>
    <xf numFmtId="0" fontId="1" fillId="0" borderId="86" xfId="0" applyFont="1" applyFill="1" applyBorder="1" applyAlignment="1">
      <alignment vertical="center"/>
    </xf>
    <xf numFmtId="0" fontId="0" fillId="0" borderId="86" xfId="0" applyFont="1" applyFill="1" applyBorder="1" applyAlignment="1">
      <alignment vertical="center" wrapText="1"/>
    </xf>
    <xf numFmtId="4" fontId="0" fillId="0" borderId="86" xfId="1" applyNumberFormat="1" applyFont="1" applyFill="1" applyBorder="1" applyAlignment="1" applyProtection="1">
      <alignment horizontal="right" vertical="center"/>
    </xf>
    <xf numFmtId="4" fontId="0" fillId="0" borderId="86" xfId="0" applyNumberFormat="1" applyFont="1" applyFill="1" applyBorder="1" applyAlignment="1">
      <alignment horizontal="right" vertical="center"/>
    </xf>
    <xf numFmtId="173" fontId="1" fillId="0" borderId="0" xfId="1" applyNumberFormat="1" applyFont="1" applyFill="1" applyBorder="1" applyAlignment="1" applyProtection="1">
      <alignment vertical="center"/>
    </xf>
    <xf numFmtId="0" fontId="0" fillId="0" borderId="0" xfId="0" applyFont="1" applyFill="1" applyBorder="1" applyAlignment="1">
      <alignment horizontal="center" vertical="center" wrapText="1"/>
    </xf>
    <xf numFmtId="0" fontId="0" fillId="0" borderId="0" xfId="0" applyFont="1" applyFill="1" applyBorder="1" applyAlignment="1">
      <alignment vertical="center" wrapText="1"/>
    </xf>
    <xf numFmtId="4" fontId="0" fillId="0" borderId="0" xfId="0" applyNumberFormat="1" applyFont="1" applyFill="1" applyBorder="1" applyAlignment="1">
      <alignment horizontal="center" vertical="center" wrapText="1"/>
    </xf>
    <xf numFmtId="4" fontId="0" fillId="0" borderId="0" xfId="1" applyNumberFormat="1" applyFont="1" applyFill="1" applyBorder="1" applyAlignment="1" applyProtection="1">
      <alignment horizontal="right" vertical="center"/>
    </xf>
    <xf numFmtId="4" fontId="0" fillId="0" borderId="0" xfId="0" applyNumberFormat="1" applyFont="1" applyFill="1" applyBorder="1" applyAlignment="1">
      <alignment horizontal="right" vertical="center"/>
    </xf>
    <xf numFmtId="4" fontId="0" fillId="0" borderId="0" xfId="0" applyNumberFormat="1" applyFont="1" applyFill="1" applyBorder="1" applyAlignment="1"/>
    <xf numFmtId="0" fontId="0" fillId="0" borderId="3" xfId="0" applyFont="1" applyFill="1" applyBorder="1" applyAlignment="1">
      <alignment horizontal="center"/>
    </xf>
    <xf numFmtId="0" fontId="0" fillId="2" borderId="30" xfId="0" applyFont="1" applyFill="1" applyBorder="1" applyAlignment="1">
      <alignment horizontal="left" vertical="center" wrapText="1" indent="1"/>
    </xf>
    <xf numFmtId="0" fontId="0" fillId="0" borderId="24" xfId="0" applyFont="1" applyBorder="1" applyAlignment="1">
      <alignment horizontal="center"/>
    </xf>
    <xf numFmtId="0" fontId="0" fillId="2" borderId="2" xfId="0" applyFont="1" applyFill="1" applyBorder="1" applyAlignment="1">
      <alignment horizontal="left" vertical="center"/>
    </xf>
    <xf numFmtId="0" fontId="1" fillId="2" borderId="27" xfId="0" applyFont="1" applyFill="1" applyBorder="1" applyAlignment="1">
      <alignment vertical="center" wrapText="1"/>
    </xf>
    <xf numFmtId="173" fontId="0" fillId="0" borderId="52" xfId="1" applyNumberFormat="1" applyFont="1" applyFill="1" applyBorder="1" applyAlignment="1" applyProtection="1">
      <alignment horizontal="right" vertical="center"/>
    </xf>
    <xf numFmtId="173" fontId="0" fillId="0" borderId="53" xfId="1" applyNumberFormat="1" applyFont="1" applyFill="1" applyBorder="1" applyAlignment="1" applyProtection="1">
      <alignment horizontal="right" vertical="center"/>
    </xf>
    <xf numFmtId="0" fontId="0" fillId="0" borderId="25" xfId="0" applyFont="1" applyFill="1" applyBorder="1" applyAlignment="1">
      <alignment horizontal="center"/>
    </xf>
    <xf numFmtId="0" fontId="0" fillId="2" borderId="57" xfId="0" applyFont="1" applyFill="1" applyBorder="1" applyAlignment="1">
      <alignment horizontal="left" vertical="center"/>
    </xf>
    <xf numFmtId="3" fontId="0" fillId="2" borderId="70" xfId="1" applyNumberFormat="1" applyFont="1" applyFill="1" applyBorder="1" applyAlignment="1" applyProtection="1">
      <alignment horizontal="center" vertical="center"/>
    </xf>
    <xf numFmtId="173" fontId="0" fillId="0" borderId="71" xfId="1" applyNumberFormat="1" applyFont="1" applyFill="1" applyBorder="1" applyAlignment="1" applyProtection="1">
      <alignment horizontal="right" vertical="center"/>
    </xf>
    <xf numFmtId="173" fontId="0" fillId="0" borderId="72" xfId="1" applyNumberFormat="1" applyFont="1" applyFill="1" applyBorder="1" applyAlignment="1" applyProtection="1">
      <alignment horizontal="right" vertical="center"/>
    </xf>
    <xf numFmtId="0" fontId="0" fillId="2" borderId="78" xfId="0" applyFont="1" applyFill="1" applyBorder="1" applyAlignment="1">
      <alignment horizontal="left" vertical="center"/>
    </xf>
    <xf numFmtId="0" fontId="0" fillId="2" borderId="74" xfId="0" applyFont="1" applyFill="1" applyBorder="1" applyAlignment="1">
      <alignment horizontal="left" vertical="center" wrapText="1" indent="1"/>
    </xf>
    <xf numFmtId="3" fontId="0" fillId="2" borderId="76" xfId="1" applyNumberFormat="1" applyFont="1" applyFill="1" applyBorder="1" applyAlignment="1" applyProtection="1">
      <alignment horizontal="center" vertical="center"/>
    </xf>
    <xf numFmtId="173" fontId="0" fillId="0" borderId="14" xfId="1" applyNumberFormat="1" applyFont="1" applyFill="1" applyBorder="1" applyAlignment="1" applyProtection="1">
      <alignment horizontal="right" vertical="center"/>
    </xf>
    <xf numFmtId="173" fontId="0" fillId="0" borderId="77" xfId="1" applyNumberFormat="1" applyFont="1" applyFill="1" applyBorder="1" applyAlignment="1" applyProtection="1">
      <alignment horizontal="right" vertical="center"/>
    </xf>
    <xf numFmtId="0" fontId="13" fillId="2" borderId="27" xfId="0" applyFont="1" applyFill="1" applyBorder="1" applyAlignment="1">
      <alignment vertical="center" wrapText="1"/>
    </xf>
    <xf numFmtId="173" fontId="0" fillId="0" borderId="73" xfId="1" applyNumberFormat="1" applyFont="1" applyFill="1" applyBorder="1" applyAlignment="1" applyProtection="1">
      <alignment horizontal="right" vertical="center"/>
    </xf>
    <xf numFmtId="0" fontId="0" fillId="0" borderId="23" xfId="0" applyFont="1" applyFill="1" applyBorder="1" applyAlignment="1">
      <alignment horizontal="center" vertical="center" wrapText="1"/>
    </xf>
    <xf numFmtId="0" fontId="0" fillId="0" borderId="23" xfId="0" applyFont="1" applyFill="1" applyBorder="1" applyAlignment="1">
      <alignment vertical="center" wrapText="1"/>
    </xf>
    <xf numFmtId="4" fontId="0" fillId="0" borderId="23" xfId="0" applyNumberFormat="1" applyFont="1" applyFill="1" applyBorder="1" applyAlignment="1">
      <alignment horizontal="center" vertical="center" wrapText="1"/>
    </xf>
    <xf numFmtId="4" fontId="0" fillId="0" borderId="23" xfId="1" applyNumberFormat="1" applyFont="1" applyFill="1" applyBorder="1" applyAlignment="1" applyProtection="1">
      <alignment horizontal="right" vertical="center"/>
    </xf>
    <xf numFmtId="4" fontId="0" fillId="0" borderId="23" xfId="0" applyNumberFormat="1" applyFont="1" applyFill="1" applyBorder="1" applyAlignment="1">
      <alignment horizontal="right" vertical="center"/>
    </xf>
    <xf numFmtId="4" fontId="0" fillId="0" borderId="23" xfId="0" applyNumberFormat="1" applyFont="1" applyFill="1" applyBorder="1" applyAlignment="1"/>
    <xf numFmtId="0" fontId="0" fillId="0" borderId="86" xfId="0" applyFont="1" applyBorder="1" applyAlignment="1"/>
    <xf numFmtId="0" fontId="0" fillId="0" borderId="92" xfId="0" applyFont="1" applyBorder="1" applyAlignment="1">
      <alignment horizontal="left" vertical="center" wrapText="1"/>
    </xf>
    <xf numFmtId="0" fontId="12" fillId="0" borderId="8" xfId="0" applyFont="1" applyBorder="1" applyAlignment="1">
      <alignment horizontal="center" vertical="center" wrapText="1"/>
    </xf>
    <xf numFmtId="0" fontId="12" fillId="0" borderId="10" xfId="0" applyFont="1" applyBorder="1" applyAlignment="1">
      <alignment horizontal="center" vertical="center" wrapText="1"/>
    </xf>
    <xf numFmtId="0" fontId="22" fillId="0" borderId="0" xfId="0" applyFont="1">
      <alignment vertical="top"/>
    </xf>
    <xf numFmtId="49" fontId="1" fillId="0" borderId="106" xfId="0" applyNumberFormat="1" applyFont="1" applyBorder="1" applyAlignment="1">
      <alignment horizontal="center" vertical="center" wrapText="1"/>
    </xf>
    <xf numFmtId="49" fontId="1" fillId="0" borderId="121" xfId="0" applyNumberFormat="1" applyFont="1" applyBorder="1" applyAlignment="1">
      <alignment horizontal="center" vertical="center" wrapText="1"/>
    </xf>
    <xf numFmtId="0" fontId="0" fillId="0" borderId="34" xfId="0" applyFont="1" applyFill="1" applyBorder="1" applyAlignment="1">
      <alignment horizontal="center"/>
    </xf>
    <xf numFmtId="0" fontId="0" fillId="0" borderId="122" xfId="0" applyFont="1" applyFill="1" applyBorder="1" applyAlignment="1">
      <alignment horizontal="center"/>
    </xf>
    <xf numFmtId="0" fontId="0" fillId="0" borderId="123" xfId="0" applyFont="1" applyFill="1" applyBorder="1" applyAlignment="1">
      <alignment horizontal="center"/>
    </xf>
    <xf numFmtId="0" fontId="1" fillId="0" borderId="31" xfId="0" applyFont="1" applyBorder="1" applyAlignment="1">
      <alignment horizontal="left" vertical="center" wrapText="1"/>
    </xf>
    <xf numFmtId="0" fontId="0" fillId="0" borderId="12" xfId="0" applyFont="1" applyBorder="1">
      <alignment vertical="top"/>
    </xf>
    <xf numFmtId="10" fontId="0" fillId="2" borderId="12" xfId="0" applyNumberFormat="1" applyFont="1" applyFill="1" applyBorder="1" applyAlignment="1">
      <alignment horizontal="center"/>
    </xf>
    <xf numFmtId="0" fontId="0" fillId="0" borderId="13" xfId="0" applyFont="1" applyBorder="1">
      <alignment vertical="top"/>
    </xf>
    <xf numFmtId="10" fontId="0" fillId="0" borderId="7" xfId="0" applyNumberFormat="1" applyFont="1" applyFill="1" applyBorder="1" applyAlignment="1">
      <alignment horizontal="center"/>
    </xf>
    <xf numFmtId="167" fontId="0" fillId="0" borderId="7" xfId="0" applyNumberFormat="1" applyFont="1" applyBorder="1" applyAlignment="1">
      <alignment horizontal="center"/>
    </xf>
    <xf numFmtId="168" fontId="0" fillId="0" borderId="11" xfId="0" applyNumberFormat="1" applyFont="1" applyBorder="1">
      <alignment vertical="top"/>
    </xf>
    <xf numFmtId="0" fontId="0" fillId="0" borderId="9" xfId="0" applyFont="1" applyBorder="1">
      <alignment vertical="top"/>
    </xf>
    <xf numFmtId="0" fontId="0" fillId="0" borderId="9" xfId="0" applyFont="1" applyBorder="1" applyAlignment="1">
      <alignment horizontal="center"/>
    </xf>
    <xf numFmtId="0" fontId="0" fillId="0" borderId="10" xfId="0" applyFont="1" applyBorder="1">
      <alignment vertical="top"/>
    </xf>
    <xf numFmtId="169" fontId="0" fillId="0" borderId="0" xfId="0" applyNumberFormat="1" applyFont="1" applyBorder="1">
      <alignment vertical="top"/>
    </xf>
    <xf numFmtId="170" fontId="0" fillId="0" borderId="0" xfId="0" applyNumberFormat="1" applyFont="1" applyBorder="1" applyAlignment="1">
      <alignment vertical="top" wrapText="1"/>
    </xf>
    <xf numFmtId="0" fontId="0" fillId="0" borderId="0" xfId="0" applyFont="1" applyFill="1" applyBorder="1">
      <alignment vertical="top"/>
    </xf>
    <xf numFmtId="0" fontId="23" fillId="12" borderId="8" xfId="0" applyFont="1" applyFill="1" applyBorder="1" applyAlignment="1">
      <alignment horizontal="center" vertical="center" wrapText="1"/>
    </xf>
    <xf numFmtId="0" fontId="23" fillId="12" borderId="9" xfId="0" applyFont="1" applyFill="1" applyBorder="1" applyAlignment="1">
      <alignment horizontal="center" vertical="center" wrapText="1"/>
    </xf>
    <xf numFmtId="0" fontId="0" fillId="0" borderId="7" xfId="0" applyFont="1" applyBorder="1" applyAlignment="1"/>
    <xf numFmtId="173" fontId="0" fillId="2" borderId="7" xfId="1" applyNumberFormat="1" applyFont="1" applyFill="1" applyBorder="1" applyAlignment="1" applyProtection="1">
      <alignment horizontal="right" vertical="center"/>
    </xf>
    <xf numFmtId="0" fontId="0" fillId="0" borderId="14" xfId="0" applyFont="1" applyBorder="1" applyAlignment="1"/>
    <xf numFmtId="0" fontId="0" fillId="0" borderId="92" xfId="0" applyFont="1" applyBorder="1" applyAlignment="1"/>
    <xf numFmtId="4" fontId="23" fillId="12" borderId="12" xfId="0" applyNumberFormat="1" applyFont="1" applyFill="1" applyBorder="1" applyAlignment="1"/>
    <xf numFmtId="173" fontId="0" fillId="0" borderId="12" xfId="1" applyNumberFormat="1" applyFont="1" applyFill="1" applyBorder="1" applyAlignment="1" applyProtection="1">
      <alignment horizontal="right" vertical="center"/>
    </xf>
    <xf numFmtId="0" fontId="24" fillId="0" borderId="0" xfId="4" applyAlignment="1"/>
    <xf numFmtId="0" fontId="1" fillId="0" borderId="0" xfId="4" applyFont="1" applyAlignment="1"/>
    <xf numFmtId="0" fontId="1" fillId="0" borderId="0" xfId="4" applyFont="1" applyBorder="1" applyAlignment="1"/>
    <xf numFmtId="0" fontId="24" fillId="0" borderId="0" xfId="4" applyBorder="1" applyAlignment="1"/>
    <xf numFmtId="0" fontId="9" fillId="0" borderId="0" xfId="4" applyFont="1" applyBorder="1" applyAlignment="1"/>
    <xf numFmtId="0" fontId="1" fillId="0" borderId="0" xfId="4" applyFont="1" applyFill="1" applyBorder="1" applyAlignment="1"/>
    <xf numFmtId="0" fontId="15" fillId="0" borderId="0" xfId="0" applyFont="1" applyBorder="1" applyAlignment="1">
      <alignment horizontal="center" vertical="center" wrapText="1"/>
    </xf>
    <xf numFmtId="49" fontId="16" fillId="0" borderId="0" xfId="0" applyNumberFormat="1" applyFont="1" applyBorder="1" applyAlignment="1">
      <alignment horizontal="center" vertical="center" wrapText="1"/>
    </xf>
    <xf numFmtId="0" fontId="16" fillId="0" borderId="0" xfId="0" applyFont="1" applyBorder="1" applyAlignment="1">
      <alignment horizontal="center" vertical="center" wrapText="1"/>
    </xf>
    <xf numFmtId="0" fontId="1" fillId="10" borderId="124" xfId="0" applyFont="1" applyFill="1" applyBorder="1" applyAlignment="1">
      <alignment horizontal="center" vertical="center" wrapText="1"/>
    </xf>
    <xf numFmtId="0" fontId="1" fillId="10" borderId="117" xfId="0" applyFont="1" applyFill="1" applyBorder="1" applyAlignment="1">
      <alignment horizontal="center" vertical="center" wrapText="1"/>
    </xf>
    <xf numFmtId="0" fontId="1" fillId="10" borderId="118" xfId="0" applyFont="1" applyFill="1" applyBorder="1" applyAlignment="1">
      <alignment horizontal="center" vertical="center" wrapText="1"/>
    </xf>
    <xf numFmtId="0" fontId="0" fillId="11" borderId="124" xfId="0" applyFont="1" applyFill="1" applyBorder="1" applyAlignment="1">
      <alignment horizontal="center" vertical="center" wrapText="1"/>
    </xf>
    <xf numFmtId="0" fontId="0" fillId="11" borderId="117" xfId="0" applyFont="1" applyFill="1" applyBorder="1" applyAlignment="1">
      <alignment horizontal="center" vertical="center" wrapText="1"/>
    </xf>
    <xf numFmtId="0" fontId="0" fillId="11" borderId="117" xfId="0" applyFont="1" applyFill="1" applyBorder="1" applyAlignment="1">
      <alignment horizontal="center" vertical="center"/>
    </xf>
    <xf numFmtId="0" fontId="0" fillId="11" borderId="118" xfId="0" applyFont="1" applyFill="1" applyBorder="1" applyAlignment="1">
      <alignment horizontal="center" vertical="center"/>
    </xf>
    <xf numFmtId="3" fontId="0" fillId="11" borderId="118" xfId="0" applyNumberFormat="1" applyFont="1" applyFill="1" applyBorder="1" applyAlignment="1">
      <alignment horizontal="center" vertical="center" wrapText="1"/>
    </xf>
    <xf numFmtId="173" fontId="0" fillId="2" borderId="11" xfId="0" applyNumberFormat="1" applyFont="1" applyFill="1" applyBorder="1" applyAlignment="1">
      <alignment horizontal="center" vertical="center"/>
    </xf>
    <xf numFmtId="173" fontId="0" fillId="2" borderId="7" xfId="0" applyNumberFormat="1" applyFont="1" applyFill="1" applyBorder="1" applyAlignment="1" applyProtection="1">
      <alignment horizontal="center" vertical="center"/>
    </xf>
    <xf numFmtId="173" fontId="0" fillId="2" borderId="11" xfId="0" applyNumberFormat="1" applyFont="1" applyFill="1" applyBorder="1" applyAlignment="1" applyProtection="1">
      <alignment horizontal="center" vertical="center"/>
    </xf>
    <xf numFmtId="173" fontId="0" fillId="2" borderId="12" xfId="0" applyNumberFormat="1" applyFont="1" applyFill="1" applyBorder="1" applyAlignment="1" applyProtection="1">
      <alignment horizontal="center" vertical="center"/>
    </xf>
    <xf numFmtId="173" fontId="0" fillId="2" borderId="13" xfId="0" applyNumberFormat="1" applyFont="1" applyFill="1" applyBorder="1" applyAlignment="1" applyProtection="1">
      <alignment horizontal="center" vertical="center"/>
    </xf>
    <xf numFmtId="173" fontId="0" fillId="2" borderId="13" xfId="0" applyNumberFormat="1" applyFont="1" applyFill="1" applyBorder="1" applyAlignment="1">
      <alignment horizontal="center" vertical="center"/>
    </xf>
    <xf numFmtId="0" fontId="0" fillId="0" borderId="0" xfId="0" applyAlignment="1">
      <alignment vertical="top" wrapText="1"/>
    </xf>
    <xf numFmtId="0" fontId="1" fillId="0" borderId="120" xfId="0" applyFont="1" applyBorder="1" applyAlignment="1">
      <alignment horizontal="center" vertical="center" wrapText="1"/>
    </xf>
    <xf numFmtId="0" fontId="5" fillId="0" borderId="126" xfId="0" applyFont="1" applyBorder="1" applyAlignment="1">
      <alignment horizontal="center"/>
    </xf>
    <xf numFmtId="173" fontId="0" fillId="2" borderId="4" xfId="0" applyNumberFormat="1" applyFill="1" applyBorder="1" applyAlignment="1" applyProtection="1">
      <alignment horizontal="right"/>
    </xf>
    <xf numFmtId="0" fontId="5" fillId="0" borderId="61" xfId="0" applyFont="1" applyBorder="1" applyAlignment="1">
      <alignment horizontal="center"/>
    </xf>
    <xf numFmtId="0" fontId="1" fillId="0" borderId="88" xfId="0" applyFont="1" applyBorder="1" applyAlignment="1">
      <alignment horizontal="center" vertical="center"/>
    </xf>
    <xf numFmtId="0" fontId="1" fillId="0" borderId="89" xfId="0" applyFont="1" applyBorder="1" applyAlignment="1">
      <alignment horizontal="center" vertical="center"/>
    </xf>
    <xf numFmtId="49" fontId="1" fillId="0" borderId="0" xfId="0" applyNumberFormat="1" applyFont="1" applyBorder="1" applyAlignment="1">
      <alignment horizontal="center" vertical="center" wrapText="1"/>
    </xf>
    <xf numFmtId="0" fontId="0" fillId="0" borderId="0" xfId="0" applyFont="1" applyFill="1" applyBorder="1" applyAlignment="1">
      <alignment horizontal="center" vertical="center"/>
    </xf>
    <xf numFmtId="4" fontId="2" fillId="0" borderId="0" xfId="5" applyBorder="1">
      <alignment vertical="top" wrapText="1"/>
    </xf>
    <xf numFmtId="49" fontId="0" fillId="0" borderId="0" xfId="0" applyNumberFormat="1" applyFont="1" applyBorder="1" applyAlignment="1">
      <alignment horizontal="left" vertical="top" wrapText="1"/>
    </xf>
    <xf numFmtId="0" fontId="0" fillId="0" borderId="57" xfId="0" applyFont="1" applyFill="1" applyBorder="1" applyAlignment="1">
      <alignment horizontal="center"/>
    </xf>
    <xf numFmtId="0" fontId="0" fillId="0" borderId="30" xfId="0" applyFont="1" applyFill="1" applyBorder="1" applyAlignment="1">
      <alignment horizontal="left"/>
    </xf>
    <xf numFmtId="0" fontId="0" fillId="0" borderId="71" xfId="0" applyFont="1" applyFill="1" applyBorder="1" applyAlignment="1">
      <alignment horizontal="center"/>
    </xf>
    <xf numFmtId="0" fontId="0" fillId="0" borderId="72" xfId="0" applyFont="1" applyFill="1" applyBorder="1" applyAlignment="1">
      <alignment horizontal="center"/>
    </xf>
    <xf numFmtId="0" fontId="0" fillId="0" borderId="127" xfId="0" applyFont="1" applyFill="1" applyBorder="1" applyAlignment="1">
      <alignment horizontal="center" wrapText="1"/>
    </xf>
    <xf numFmtId="0" fontId="0" fillId="0" borderId="128" xfId="0" applyFont="1" applyFill="1" applyBorder="1" applyAlignment="1">
      <alignment horizontal="center"/>
    </xf>
    <xf numFmtId="0" fontId="0" fillId="0" borderId="71" xfId="0" applyFont="1" applyFill="1" applyBorder="1" applyAlignment="1">
      <alignment horizontal="center" vertical="center"/>
    </xf>
    <xf numFmtId="0" fontId="0" fillId="0" borderId="72" xfId="0" applyFont="1" applyFill="1" applyBorder="1" applyAlignment="1">
      <alignment horizontal="center" vertical="center"/>
    </xf>
    <xf numFmtId="0" fontId="0" fillId="0" borderId="129" xfId="0" applyFont="1" applyFill="1" applyBorder="1" applyAlignment="1">
      <alignment horizontal="center" vertical="center"/>
    </xf>
    <xf numFmtId="0" fontId="0" fillId="0" borderId="106" xfId="0" applyFont="1" applyFill="1" applyBorder="1" applyAlignment="1">
      <alignment horizontal="center"/>
    </xf>
    <xf numFmtId="0" fontId="0" fillId="2" borderId="130" xfId="0" applyFont="1" applyFill="1" applyBorder="1" applyAlignment="1">
      <alignment horizontal="left" vertical="center"/>
    </xf>
    <xf numFmtId="0" fontId="1" fillId="2" borderId="131" xfId="0" applyFont="1" applyFill="1" applyBorder="1" applyAlignment="1">
      <alignment vertical="center" wrapText="1"/>
    </xf>
    <xf numFmtId="10" fontId="0" fillId="0" borderId="45" xfId="1" applyNumberFormat="1" applyFont="1" applyFill="1" applyBorder="1" applyAlignment="1" applyProtection="1">
      <alignment horizontal="right" vertical="center"/>
    </xf>
    <xf numFmtId="3" fontId="0" fillId="2" borderId="132" xfId="1" applyNumberFormat="1" applyFont="1" applyFill="1" applyBorder="1" applyAlignment="1" applyProtection="1">
      <alignment horizontal="center" vertical="center"/>
    </xf>
    <xf numFmtId="173" fontId="0" fillId="0" borderId="43" xfId="1" applyNumberFormat="1" applyFont="1" applyFill="1" applyBorder="1" applyAlignment="1" applyProtection="1">
      <alignment horizontal="right" vertical="center"/>
    </xf>
    <xf numFmtId="173" fontId="0" fillId="0" borderId="46" xfId="1" applyNumberFormat="1" applyFont="1" applyFill="1" applyBorder="1" applyAlignment="1" applyProtection="1">
      <alignment horizontal="right" vertical="center"/>
    </xf>
    <xf numFmtId="0" fontId="0" fillId="0" borderId="8" xfId="0" applyFont="1" applyFill="1" applyBorder="1" applyAlignment="1">
      <alignment horizontal="center"/>
    </xf>
    <xf numFmtId="0" fontId="0" fillId="0" borderId="104" xfId="0" applyFont="1" applyFill="1" applyBorder="1" applyAlignment="1"/>
    <xf numFmtId="4" fontId="23" fillId="12" borderId="93" xfId="0" applyNumberFormat="1" applyFont="1" applyFill="1" applyBorder="1" applyAlignment="1"/>
    <xf numFmtId="173" fontId="1" fillId="0" borderId="0" xfId="0" applyNumberFormat="1" applyFont="1" applyFill="1" applyBorder="1" applyAlignment="1"/>
    <xf numFmtId="3" fontId="9" fillId="0" borderId="91" xfId="4" applyNumberFormat="1" applyFont="1" applyFill="1" applyBorder="1" applyAlignment="1">
      <alignment horizontal="center" vertical="center"/>
    </xf>
    <xf numFmtId="174" fontId="1" fillId="7" borderId="90" xfId="0" applyNumberFormat="1" applyFont="1" applyFill="1" applyBorder="1" applyAlignment="1">
      <alignment horizontal="center" vertical="center"/>
    </xf>
    <xf numFmtId="173" fontId="24" fillId="11" borderId="91" xfId="4" applyNumberFormat="1" applyFill="1" applyBorder="1" applyAlignment="1">
      <alignment horizontal="center" vertical="center"/>
    </xf>
    <xf numFmtId="173" fontId="24" fillId="11" borderId="61" xfId="4" applyNumberFormat="1" applyFill="1" applyBorder="1" applyAlignment="1">
      <alignment horizontal="center" vertical="center"/>
    </xf>
    <xf numFmtId="173" fontId="24" fillId="11" borderId="89" xfId="4" applyNumberFormat="1" applyFill="1" applyBorder="1" applyAlignment="1">
      <alignment horizontal="center" vertical="center"/>
    </xf>
    <xf numFmtId="0" fontId="0" fillId="0" borderId="61" xfId="0" applyBorder="1" applyAlignment="1">
      <alignment horizontal="left" vertical="center"/>
    </xf>
    <xf numFmtId="174" fontId="1" fillId="7" borderId="61" xfId="0" applyNumberFormat="1" applyFont="1" applyFill="1" applyBorder="1" applyAlignment="1">
      <alignment horizontal="center" vertical="center"/>
    </xf>
    <xf numFmtId="174" fontId="1" fillId="7" borderId="111" xfId="0" applyNumberFormat="1" applyFont="1" applyFill="1" applyBorder="1" applyAlignment="1">
      <alignment horizontal="center" vertical="center"/>
    </xf>
    <xf numFmtId="9" fontId="19" fillId="0" borderId="0" xfId="4" applyNumberFormat="1" applyFont="1" applyBorder="1" applyAlignment="1">
      <alignment horizontal="center" vertical="center"/>
    </xf>
    <xf numFmtId="3" fontId="9" fillId="0" borderId="61" xfId="4" applyNumberFormat="1" applyFont="1" applyFill="1" applyBorder="1" applyAlignment="1">
      <alignment horizontal="center" vertical="center"/>
    </xf>
    <xf numFmtId="0" fontId="0" fillId="0" borderId="0" xfId="0" applyAlignment="1">
      <alignment horizontal="left" vertical="center"/>
    </xf>
    <xf numFmtId="174" fontId="1" fillId="7" borderId="89" xfId="0" applyNumberFormat="1" applyFont="1" applyFill="1" applyBorder="1" applyAlignment="1">
      <alignment horizontal="center" vertical="center"/>
    </xf>
    <xf numFmtId="0" fontId="0" fillId="0" borderId="81" xfId="0" applyBorder="1" applyAlignment="1">
      <alignment horizontal="left" vertical="center"/>
    </xf>
    <xf numFmtId="174" fontId="0" fillId="2" borderId="61" xfId="1" applyNumberFormat="1" applyFont="1" applyFill="1" applyBorder="1" applyAlignment="1" applyProtection="1">
      <alignment horizontal="center" vertical="center"/>
    </xf>
    <xf numFmtId="1" fontId="0" fillId="0" borderId="35" xfId="0" applyNumberFormat="1" applyBorder="1" applyAlignment="1">
      <alignment horizontal="center" vertical="center"/>
    </xf>
    <xf numFmtId="0" fontId="0" fillId="0" borderId="15" xfId="0" applyBorder="1" applyAlignment="1">
      <alignment horizontal="left" vertical="center"/>
    </xf>
    <xf numFmtId="174" fontId="0" fillId="2" borderId="88" xfId="1" applyNumberFormat="1" applyFont="1" applyFill="1" applyBorder="1" applyAlignment="1" applyProtection="1">
      <alignment horizontal="center" vertical="center"/>
    </xf>
    <xf numFmtId="1" fontId="0" fillId="0" borderId="0" xfId="0" applyNumberFormat="1" applyBorder="1" applyAlignment="1">
      <alignment horizontal="center" vertical="center"/>
    </xf>
    <xf numFmtId="174" fontId="1" fillId="7" borderId="88" xfId="0" applyNumberFormat="1" applyFont="1" applyFill="1" applyBorder="1" applyAlignment="1">
      <alignment horizontal="center" vertical="center"/>
    </xf>
    <xf numFmtId="0" fontId="0" fillId="0" borderId="16" xfId="0" applyBorder="1" applyAlignment="1">
      <alignment horizontal="left" vertical="center"/>
    </xf>
    <xf numFmtId="173" fontId="24" fillId="11" borderId="36" xfId="4" applyNumberFormat="1" applyFill="1" applyBorder="1" applyAlignment="1">
      <alignment horizontal="center" vertical="center"/>
    </xf>
    <xf numFmtId="174" fontId="1" fillId="7" borderId="36" xfId="0" applyNumberFormat="1" applyFont="1" applyFill="1" applyBorder="1" applyAlignment="1">
      <alignment horizontal="center" vertical="center"/>
    </xf>
    <xf numFmtId="3" fontId="9" fillId="0" borderId="89" xfId="4" applyNumberFormat="1" applyFont="1" applyFill="1" applyBorder="1" applyAlignment="1">
      <alignment horizontal="center" vertical="center"/>
    </xf>
    <xf numFmtId="173" fontId="24" fillId="11" borderId="90" xfId="4" applyNumberFormat="1" applyFill="1" applyBorder="1" applyAlignment="1">
      <alignment horizontal="center" vertical="center"/>
    </xf>
    <xf numFmtId="0" fontId="19" fillId="0" borderId="0" xfId="0" applyFont="1" applyFill="1" applyBorder="1" applyAlignment="1">
      <alignment horizontal="left" vertical="center" wrapText="1"/>
    </xf>
    <xf numFmtId="171" fontId="3" fillId="12" borderId="89" xfId="2" applyFont="1" applyFill="1" applyBorder="1" applyAlignment="1">
      <alignment horizontal="center" vertical="center"/>
    </xf>
    <xf numFmtId="0" fontId="0" fillId="0" borderId="40" xfId="0" applyFont="1" applyBorder="1" applyAlignment="1">
      <alignment horizontal="left" vertical="center" wrapText="1"/>
    </xf>
    <xf numFmtId="173" fontId="0" fillId="2" borderId="66" xfId="0" applyNumberFormat="1" applyFont="1" applyFill="1" applyBorder="1" applyAlignment="1">
      <alignment horizontal="center" vertical="center"/>
    </xf>
    <xf numFmtId="173" fontId="0" fillId="2" borderId="95" xfId="0" applyNumberFormat="1" applyFont="1" applyFill="1" applyBorder="1" applyAlignment="1">
      <alignment horizontal="center" vertical="center"/>
    </xf>
    <xf numFmtId="0" fontId="17" fillId="0" borderId="124" xfId="0" applyFont="1" applyBorder="1" applyAlignment="1">
      <alignment horizontal="center" vertical="center"/>
    </xf>
    <xf numFmtId="49" fontId="0" fillId="0" borderId="117" xfId="0" applyNumberFormat="1" applyFill="1" applyBorder="1" applyAlignment="1">
      <alignment horizontal="center" vertical="center" wrapText="1"/>
    </xf>
    <xf numFmtId="49" fontId="0" fillId="0" borderId="118" xfId="0" applyNumberFormat="1" applyFill="1" applyBorder="1" applyAlignment="1">
      <alignment horizontal="center" vertical="center" wrapText="1"/>
    </xf>
    <xf numFmtId="0" fontId="3" fillId="0" borderId="0" xfId="0" applyFont="1" applyFill="1" applyBorder="1" applyAlignment="1">
      <alignment vertical="center"/>
    </xf>
    <xf numFmtId="0" fontId="3" fillId="0" borderId="0" xfId="0" applyFont="1" applyFill="1" applyBorder="1" applyAlignment="1">
      <alignment vertical="center" wrapText="1"/>
    </xf>
    <xf numFmtId="173" fontId="3" fillId="0" borderId="0" xfId="0" applyNumberFormat="1" applyFont="1" applyBorder="1" applyAlignment="1">
      <alignment horizontal="center" vertical="center"/>
    </xf>
    <xf numFmtId="0" fontId="1" fillId="10" borderId="116" xfId="0" applyFont="1" applyFill="1" applyBorder="1" applyAlignment="1">
      <alignment horizontal="center" vertical="center" wrapText="1"/>
    </xf>
    <xf numFmtId="0" fontId="1" fillId="10" borderId="8" xfId="0" applyFont="1" applyFill="1" applyBorder="1" applyAlignment="1">
      <alignment horizontal="center" vertical="center" wrapText="1"/>
    </xf>
    <xf numFmtId="0" fontId="1" fillId="10" borderId="9" xfId="0" applyFont="1" applyFill="1" applyBorder="1" applyAlignment="1">
      <alignment horizontal="center" vertical="center" wrapText="1"/>
    </xf>
    <xf numFmtId="0" fontId="1" fillId="10" borderId="10" xfId="0" applyFont="1" applyFill="1" applyBorder="1" applyAlignment="1">
      <alignment horizontal="center" vertical="center" wrapText="1"/>
    </xf>
    <xf numFmtId="173" fontId="1" fillId="0" borderId="136" xfId="0" applyNumberFormat="1" applyFont="1" applyBorder="1" applyAlignment="1">
      <alignment horizontal="center" vertical="center"/>
    </xf>
    <xf numFmtId="173" fontId="1" fillId="0" borderId="75" xfId="0" applyNumberFormat="1" applyFont="1" applyBorder="1" applyAlignment="1">
      <alignment horizontal="center" vertical="center"/>
    </xf>
    <xf numFmtId="173" fontId="1" fillId="0" borderId="75" xfId="0" applyNumberFormat="1" applyFont="1" applyFill="1" applyBorder="1" applyAlignment="1">
      <alignment horizontal="center" vertical="center"/>
    </xf>
    <xf numFmtId="173" fontId="1" fillId="0" borderId="137" xfId="0" applyNumberFormat="1" applyFont="1" applyFill="1" applyBorder="1" applyAlignment="1">
      <alignment horizontal="center" vertical="center"/>
    </xf>
    <xf numFmtId="173" fontId="1" fillId="0" borderId="138" xfId="0" applyNumberFormat="1" applyFont="1" applyFill="1" applyBorder="1" applyAlignment="1">
      <alignment horizontal="center" vertical="center"/>
    </xf>
    <xf numFmtId="173" fontId="1" fillId="0" borderId="89" xfId="0" applyNumberFormat="1" applyFont="1" applyBorder="1" applyAlignment="1">
      <alignment horizontal="center" vertical="center" wrapText="1"/>
    </xf>
    <xf numFmtId="1" fontId="0" fillId="0" borderId="75" xfId="0" applyNumberFormat="1" applyFont="1" applyFill="1" applyBorder="1" applyAlignment="1">
      <alignment horizontal="center" vertical="center"/>
    </xf>
    <xf numFmtId="0" fontId="1" fillId="10" borderId="61" xfId="0" applyFont="1" applyFill="1" applyBorder="1" applyAlignment="1">
      <alignment horizontal="center" vertical="center" wrapText="1"/>
    </xf>
    <xf numFmtId="4" fontId="0" fillId="3" borderId="75" xfId="0" applyNumberFormat="1" applyFont="1" applyFill="1" applyBorder="1" applyAlignment="1">
      <alignment horizontal="left" vertical="center"/>
    </xf>
    <xf numFmtId="4" fontId="0" fillId="3" borderId="137" xfId="0" applyNumberFormat="1" applyFont="1" applyFill="1" applyBorder="1" applyAlignment="1">
      <alignment horizontal="left" vertical="center"/>
    </xf>
    <xf numFmtId="176" fontId="19" fillId="0" borderId="118" xfId="0" applyNumberFormat="1" applyFont="1" applyBorder="1" applyAlignment="1">
      <alignment horizontal="center"/>
    </xf>
    <xf numFmtId="0" fontId="1" fillId="0" borderId="14" xfId="0" applyFont="1" applyBorder="1" applyAlignment="1"/>
    <xf numFmtId="0" fontId="0" fillId="0" borderId="7" xfId="0" applyFont="1" applyFill="1" applyBorder="1" applyAlignment="1"/>
    <xf numFmtId="49" fontId="1" fillId="0" borderId="81"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0" fontId="23" fillId="0" borderId="0" xfId="0" applyFont="1" applyFill="1" applyBorder="1" applyAlignment="1">
      <alignment horizontal="center" vertical="center"/>
    </xf>
    <xf numFmtId="0" fontId="1" fillId="0" borderId="75" xfId="3" applyFont="1" applyBorder="1" applyAlignment="1">
      <alignment horizontal="center" vertical="center" wrapText="1"/>
    </xf>
    <xf numFmtId="0" fontId="0" fillId="0" borderId="75" xfId="3" applyFont="1" applyBorder="1" applyAlignment="1">
      <alignment vertical="center" wrapText="1"/>
    </xf>
    <xf numFmtId="0" fontId="9" fillId="0" borderId="75" xfId="3" applyFont="1" applyBorder="1" applyAlignment="1">
      <alignment vertical="center" wrapText="1"/>
    </xf>
    <xf numFmtId="9" fontId="0" fillId="6" borderId="75" xfId="3" applyNumberFormat="1" applyFont="1" applyFill="1" applyBorder="1" applyAlignment="1">
      <alignment vertical="center" wrapText="1"/>
    </xf>
    <xf numFmtId="0" fontId="0" fillId="0" borderId="138" xfId="3" applyFont="1" applyBorder="1" applyAlignment="1">
      <alignment vertical="center" wrapText="1"/>
    </xf>
    <xf numFmtId="0" fontId="9" fillId="0" borderId="75" xfId="3" applyFont="1" applyBorder="1" applyAlignment="1">
      <alignment horizontal="center" vertical="center" wrapText="1"/>
    </xf>
    <xf numFmtId="0" fontId="9" fillId="0" borderId="138" xfId="3" applyFont="1" applyBorder="1" applyAlignment="1">
      <alignment horizontal="center" vertical="center" wrapText="1"/>
    </xf>
    <xf numFmtId="0" fontId="13" fillId="2" borderId="81" xfId="0" applyFont="1" applyFill="1" applyBorder="1" applyAlignment="1">
      <alignment vertical="center" wrapText="1"/>
    </xf>
    <xf numFmtId="49" fontId="1" fillId="0" borderId="120" xfId="0" applyNumberFormat="1" applyFont="1" applyBorder="1" applyAlignment="1">
      <alignment horizontal="center" vertical="center" wrapText="1"/>
    </xf>
    <xf numFmtId="10" fontId="0" fillId="0" borderId="53" xfId="1" applyNumberFormat="1" applyFont="1" applyFill="1" applyBorder="1" applyAlignment="1" applyProtection="1">
      <alignment horizontal="right" vertical="center"/>
    </xf>
    <xf numFmtId="49" fontId="1" fillId="0" borderId="91" xfId="0" applyNumberFormat="1" applyFont="1" applyBorder="1" applyAlignment="1">
      <alignment horizontal="center" vertical="center" wrapText="1"/>
    </xf>
    <xf numFmtId="173" fontId="0" fillId="2" borderId="33" xfId="1" applyNumberFormat="1" applyFont="1" applyFill="1" applyBorder="1" applyAlignment="1" applyProtection="1">
      <alignment horizontal="right" vertical="center"/>
    </xf>
    <xf numFmtId="173" fontId="0" fillId="2" borderId="32" xfId="1" applyNumberFormat="1" applyFont="1" applyFill="1" applyBorder="1" applyAlignment="1" applyProtection="1">
      <alignment horizontal="right" vertical="center"/>
    </xf>
    <xf numFmtId="10" fontId="0" fillId="0" borderId="103" xfId="1" applyNumberFormat="1" applyFont="1" applyFill="1" applyBorder="1" applyAlignment="1" applyProtection="1">
      <alignment horizontal="right" vertical="center"/>
    </xf>
    <xf numFmtId="173" fontId="0" fillId="2" borderId="31" xfId="1" applyNumberFormat="1" applyFont="1" applyFill="1" applyBorder="1" applyAlignment="1" applyProtection="1">
      <alignment horizontal="right" vertical="center"/>
    </xf>
    <xf numFmtId="173" fontId="0" fillId="2" borderId="89" xfId="1" applyNumberFormat="1" applyFont="1" applyFill="1" applyBorder="1" applyAlignment="1" applyProtection="1">
      <alignment horizontal="right" vertical="center"/>
    </xf>
    <xf numFmtId="4" fontId="0" fillId="0" borderId="143" xfId="0" applyNumberFormat="1" applyFont="1" applyBorder="1" applyAlignment="1">
      <alignment horizontal="right" vertical="center"/>
    </xf>
    <xf numFmtId="0" fontId="0" fillId="0" borderId="75" xfId="0" applyFont="1" applyBorder="1" applyAlignment="1">
      <alignment horizontal="center" wrapText="1"/>
    </xf>
    <xf numFmtId="10" fontId="0" fillId="0" borderId="46" xfId="1" applyNumberFormat="1" applyFont="1" applyFill="1" applyBorder="1" applyAlignment="1" applyProtection="1">
      <alignment horizontal="right" vertical="center"/>
    </xf>
    <xf numFmtId="173" fontId="0" fillId="2" borderId="69" xfId="1" applyNumberFormat="1" applyFont="1" applyFill="1" applyBorder="1" applyAlignment="1" applyProtection="1">
      <alignment horizontal="right" vertical="center"/>
    </xf>
    <xf numFmtId="173" fontId="0" fillId="2" borderId="75" xfId="1" applyNumberFormat="1" applyFont="1" applyFill="1" applyBorder="1" applyAlignment="1" applyProtection="1">
      <alignment horizontal="right" vertical="center"/>
    </xf>
    <xf numFmtId="49" fontId="1" fillId="0" borderId="126" xfId="0" applyNumberFormat="1" applyFont="1" applyBorder="1" applyAlignment="1">
      <alignment horizontal="center" vertical="center" wrapText="1"/>
    </xf>
    <xf numFmtId="0" fontId="3" fillId="14" borderId="61" xfId="0" applyFont="1" applyFill="1" applyBorder="1" applyAlignment="1">
      <alignment horizontal="center" vertical="center" wrapText="1"/>
    </xf>
    <xf numFmtId="0" fontId="3" fillId="14" borderId="81" xfId="0" applyFont="1" applyFill="1" applyBorder="1" applyAlignment="1">
      <alignment vertical="center"/>
    </xf>
    <xf numFmtId="0" fontId="3" fillId="14" borderId="61" xfId="0" applyFont="1" applyFill="1" applyBorder="1" applyAlignment="1">
      <alignment vertical="center"/>
    </xf>
    <xf numFmtId="0" fontId="1" fillId="17" borderId="0" xfId="0" applyFont="1" applyFill="1" applyAlignment="1"/>
    <xf numFmtId="0" fontId="1" fillId="14" borderId="96" xfId="0" applyFont="1" applyFill="1" applyBorder="1" applyAlignment="1">
      <alignment horizontal="center" vertical="center"/>
    </xf>
    <xf numFmtId="0" fontId="1" fillId="14" borderId="91" xfId="0" applyFont="1" applyFill="1" applyBorder="1" applyAlignment="1">
      <alignment horizontal="center" vertical="center" wrapText="1"/>
    </xf>
    <xf numFmtId="0" fontId="1" fillId="14" borderId="23" xfId="0" applyFont="1" applyFill="1" applyBorder="1" applyAlignment="1">
      <alignment horizontal="center" vertical="center"/>
    </xf>
    <xf numFmtId="0" fontId="1" fillId="14" borderId="91" xfId="0" applyFont="1" applyFill="1" applyBorder="1" applyAlignment="1">
      <alignment horizontal="center" vertical="center"/>
    </xf>
    <xf numFmtId="0" fontId="1" fillId="14" borderId="61" xfId="4" applyFont="1" applyFill="1" applyBorder="1" applyAlignment="1">
      <alignment horizontal="center" vertical="center"/>
    </xf>
    <xf numFmtId="0" fontId="1" fillId="14" borderId="125" xfId="4" applyFont="1" applyFill="1" applyBorder="1" applyAlignment="1">
      <alignment horizontal="center" vertical="center" wrapText="1"/>
    </xf>
    <xf numFmtId="0" fontId="1" fillId="14" borderId="117" xfId="4" applyFont="1" applyFill="1" applyBorder="1" applyAlignment="1">
      <alignment horizontal="center" vertical="center" wrapText="1"/>
    </xf>
    <xf numFmtId="0" fontId="1" fillId="14" borderId="118" xfId="4" applyFont="1" applyFill="1" applyBorder="1" applyAlignment="1">
      <alignment horizontal="center" vertical="center" wrapText="1"/>
    </xf>
    <xf numFmtId="0" fontId="17" fillId="14" borderId="61" xfId="4" applyFont="1" applyFill="1" applyBorder="1" applyAlignment="1">
      <alignment horizontal="center" vertical="center"/>
    </xf>
    <xf numFmtId="0" fontId="17" fillId="14" borderId="89" xfId="0" applyFont="1" applyFill="1" applyBorder="1" applyAlignment="1">
      <alignment horizontal="center" vertical="center"/>
    </xf>
    <xf numFmtId="0" fontId="1" fillId="14" borderId="96" xfId="4" applyFont="1" applyFill="1" applyBorder="1" applyAlignment="1">
      <alignment horizontal="center" vertical="center"/>
    </xf>
    <xf numFmtId="0" fontId="1" fillId="14" borderId="91" xfId="4" applyFont="1" applyFill="1" applyBorder="1" applyAlignment="1">
      <alignment horizontal="center" vertical="center" wrapText="1"/>
    </xf>
    <xf numFmtId="0" fontId="1" fillId="14" borderId="23" xfId="4" applyFont="1" applyFill="1" applyBorder="1" applyAlignment="1">
      <alignment horizontal="center" vertical="center" wrapText="1"/>
    </xf>
    <xf numFmtId="0" fontId="1" fillId="14" borderId="64" xfId="4" applyFont="1" applyFill="1" applyBorder="1" applyAlignment="1">
      <alignment horizontal="center" vertical="center" wrapText="1"/>
    </xf>
    <xf numFmtId="0" fontId="1" fillId="0" borderId="88" xfId="0" applyFont="1" applyBorder="1" applyAlignment="1">
      <alignment horizontal="center" vertical="center" wrapText="1"/>
    </xf>
    <xf numFmtId="0" fontId="23" fillId="0" borderId="0" xfId="0" applyFont="1" applyFill="1" applyBorder="1" applyAlignment="1">
      <alignment horizontal="center" vertical="center" wrapText="1"/>
    </xf>
    <xf numFmtId="173" fontId="0" fillId="0" borderId="0" xfId="0" applyNumberFormat="1" applyFont="1" applyFill="1" applyBorder="1" applyAlignment="1"/>
    <xf numFmtId="0" fontId="23" fillId="12" borderId="10" xfId="0" applyFont="1" applyFill="1" applyBorder="1" applyAlignment="1">
      <alignment horizontal="center" vertical="center" wrapText="1"/>
    </xf>
    <xf numFmtId="173" fontId="0" fillId="0" borderId="11" xfId="0" applyNumberFormat="1" applyFont="1" applyBorder="1" applyAlignment="1"/>
    <xf numFmtId="173" fontId="1" fillId="7" borderId="13" xfId="0" applyNumberFormat="1" applyFont="1" applyFill="1" applyBorder="1" applyAlignment="1"/>
    <xf numFmtId="0" fontId="0" fillId="0" borderId="15" xfId="0" applyFont="1" applyBorder="1" applyAlignment="1"/>
    <xf numFmtId="0" fontId="0" fillId="0" borderId="17" xfId="0" applyFont="1" applyBorder="1" applyAlignment="1"/>
    <xf numFmtId="4" fontId="23" fillId="0" borderId="0" xfId="0" applyNumberFormat="1" applyFont="1" applyFill="1" applyBorder="1" applyAlignment="1"/>
    <xf numFmtId="173" fontId="3" fillId="0" borderId="36" xfId="0" applyNumberFormat="1" applyFont="1" applyBorder="1" applyAlignment="1">
      <alignment horizontal="center" vertical="center"/>
    </xf>
    <xf numFmtId="0" fontId="1" fillId="0" borderId="91" xfId="0" applyFont="1" applyBorder="1" applyAlignment="1">
      <alignment horizontal="center" vertical="center" wrapText="1"/>
    </xf>
    <xf numFmtId="0" fontId="3" fillId="0" borderId="0" xfId="0" applyFont="1" applyFill="1" applyBorder="1" applyAlignment="1">
      <alignment horizontal="left" vertical="center"/>
    </xf>
    <xf numFmtId="0" fontId="1" fillId="0" borderId="0" xfId="0" applyFont="1" applyFill="1" applyBorder="1" applyAlignment="1">
      <alignment horizontal="left" vertical="center" wrapText="1"/>
    </xf>
    <xf numFmtId="49" fontId="1" fillId="0" borderId="0" xfId="0" applyNumberFormat="1" applyFont="1" applyBorder="1" applyAlignment="1">
      <alignment horizontal="center" vertical="center" wrapText="1"/>
    </xf>
    <xf numFmtId="3" fontId="0" fillId="0" borderId="7" xfId="0" applyNumberFormat="1" applyFont="1" applyBorder="1" applyAlignment="1"/>
    <xf numFmtId="1" fontId="9" fillId="7" borderId="136" xfId="0" applyNumberFormat="1" applyFont="1" applyFill="1" applyBorder="1" applyAlignment="1">
      <alignment horizontal="center" vertical="center" wrapText="1"/>
    </xf>
    <xf numFmtId="1" fontId="9" fillId="7" borderId="61" xfId="0" applyNumberFormat="1" applyFont="1" applyFill="1" applyBorder="1" applyAlignment="1">
      <alignment horizontal="center" vertical="center" wrapText="1"/>
    </xf>
    <xf numFmtId="1" fontId="0" fillId="0" borderId="138" xfId="0" applyNumberFormat="1" applyFont="1" applyFill="1" applyBorder="1" applyAlignment="1">
      <alignment horizontal="center" vertical="center"/>
    </xf>
    <xf numFmtId="173" fontId="1" fillId="0" borderId="140" xfId="0" applyNumberFormat="1" applyFont="1" applyBorder="1" applyAlignment="1">
      <alignment horizontal="center" vertical="center"/>
    </xf>
    <xf numFmtId="0" fontId="1" fillId="0" borderId="138" xfId="3" applyFont="1" applyBorder="1" applyAlignment="1">
      <alignment horizontal="center" vertical="center" wrapText="1"/>
    </xf>
    <xf numFmtId="0" fontId="1" fillId="15" borderId="15" xfId="3" applyFont="1" applyFill="1" applyBorder="1" applyAlignment="1">
      <alignment horizontal="center" vertical="top" wrapText="1"/>
    </xf>
    <xf numFmtId="0" fontId="1" fillId="15" borderId="0" xfId="3" applyFont="1" applyFill="1" applyBorder="1" applyAlignment="1">
      <alignment horizontal="center" vertical="center" wrapText="1"/>
    </xf>
    <xf numFmtId="0" fontId="13" fillId="15" borderId="17" xfId="3" applyFont="1" applyFill="1" applyBorder="1" applyAlignment="1">
      <alignment horizontal="center" vertical="center" wrapText="1"/>
    </xf>
    <xf numFmtId="173" fontId="0" fillId="2" borderId="31" xfId="1" applyNumberFormat="1" applyFont="1" applyFill="1" applyBorder="1" applyAlignment="1" applyProtection="1">
      <alignment horizontal="center" vertical="center"/>
    </xf>
    <xf numFmtId="173" fontId="0" fillId="2" borderId="89" xfId="1" applyNumberFormat="1" applyFont="1" applyFill="1" applyBorder="1" applyAlignment="1" applyProtection="1">
      <alignment horizontal="center" vertical="center"/>
    </xf>
    <xf numFmtId="173" fontId="1" fillId="7" borderId="61" xfId="1" applyNumberFormat="1" applyFont="1" applyFill="1" applyBorder="1" applyAlignment="1" applyProtection="1">
      <alignment horizontal="center" vertical="center"/>
    </xf>
    <xf numFmtId="0" fontId="1" fillId="0" borderId="89" xfId="0" applyFont="1" applyBorder="1" applyAlignment="1">
      <alignment vertical="top" wrapText="1"/>
    </xf>
    <xf numFmtId="0" fontId="1" fillId="0" borderId="81" xfId="0" applyFont="1" applyFill="1" applyBorder="1" applyAlignment="1">
      <alignment horizontal="left" vertical="center" wrapText="1"/>
    </xf>
    <xf numFmtId="175" fontId="1" fillId="9" borderId="66" xfId="0" applyNumberFormat="1" applyFont="1" applyFill="1" applyBorder="1" applyAlignment="1">
      <alignment horizontal="center" vertical="center"/>
    </xf>
    <xf numFmtId="0" fontId="17" fillId="10" borderId="118" xfId="0" applyFont="1" applyFill="1" applyBorder="1" applyAlignment="1">
      <alignment horizontal="center" vertical="center" wrapText="1"/>
    </xf>
    <xf numFmtId="173" fontId="19" fillId="7" borderId="61" xfId="1" applyNumberFormat="1" applyFont="1" applyFill="1" applyBorder="1" applyAlignment="1" applyProtection="1">
      <alignment horizontal="center" vertical="center"/>
    </xf>
    <xf numFmtId="0" fontId="0" fillId="0" borderId="61" xfId="0" applyFont="1" applyFill="1" applyBorder="1" applyAlignment="1">
      <alignment horizontal="center" vertical="center"/>
    </xf>
    <xf numFmtId="0" fontId="1" fillId="0" borderId="136" xfId="3" applyFont="1" applyFill="1" applyBorder="1" applyAlignment="1">
      <alignment horizontal="center" vertical="center" wrapText="1"/>
    </xf>
    <xf numFmtId="0" fontId="0" fillId="0" borderId="136" xfId="3" applyFont="1" applyFill="1" applyBorder="1" applyAlignment="1">
      <alignment vertical="center" wrapText="1"/>
    </xf>
    <xf numFmtId="0" fontId="9" fillId="0" borderId="136" xfId="3" applyFont="1" applyFill="1" applyBorder="1" applyAlignment="1">
      <alignment horizontal="center" vertical="center" wrapText="1"/>
    </xf>
    <xf numFmtId="0" fontId="1" fillId="0" borderId="75" xfId="3" applyFont="1" applyFill="1" applyBorder="1" applyAlignment="1">
      <alignment horizontal="center" vertical="center" wrapText="1"/>
    </xf>
    <xf numFmtId="0" fontId="0" fillId="0" borderId="75" xfId="3" applyFont="1" applyFill="1" applyBorder="1" applyAlignment="1">
      <alignment vertical="center" wrapText="1"/>
    </xf>
    <xf numFmtId="0" fontId="9" fillId="0" borderId="75" xfId="3" applyFont="1" applyFill="1" applyBorder="1" applyAlignment="1">
      <alignment horizontal="center" vertical="center" wrapText="1"/>
    </xf>
    <xf numFmtId="173" fontId="0" fillId="0" borderId="11" xfId="0" applyNumberFormat="1" applyFont="1" applyBorder="1" applyAlignment="1">
      <alignment horizontal="right" vertical="center"/>
    </xf>
    <xf numFmtId="0" fontId="1" fillId="10" borderId="144" xfId="0" applyFont="1" applyFill="1" applyBorder="1" applyAlignment="1">
      <alignment horizontal="center" vertical="center" wrapText="1"/>
    </xf>
    <xf numFmtId="0" fontId="1" fillId="10" borderId="133" xfId="0" applyFont="1" applyFill="1" applyBorder="1" applyAlignment="1">
      <alignment horizontal="center" vertical="center" wrapText="1"/>
    </xf>
    <xf numFmtId="0" fontId="1" fillId="18" borderId="133" xfId="0" applyFont="1" applyFill="1" applyBorder="1" applyAlignment="1">
      <alignment horizontal="center" vertical="center" wrapText="1"/>
    </xf>
    <xf numFmtId="0" fontId="1" fillId="18" borderId="119" xfId="0" applyFont="1" applyFill="1" applyBorder="1" applyAlignment="1">
      <alignment horizontal="center" vertical="center" wrapText="1"/>
    </xf>
    <xf numFmtId="0" fontId="1" fillId="18" borderId="96" xfId="0" applyFont="1" applyFill="1" applyBorder="1" applyAlignment="1">
      <alignment horizontal="center" vertical="center" wrapText="1"/>
    </xf>
    <xf numFmtId="0" fontId="1" fillId="18" borderId="91" xfId="0" applyFont="1" applyFill="1" applyBorder="1" applyAlignment="1">
      <alignment horizontal="center"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12" xfId="0" applyBorder="1">
      <alignment vertical="top"/>
    </xf>
    <xf numFmtId="0" fontId="0" fillId="0" borderId="13" xfId="0" applyBorder="1">
      <alignment vertical="top"/>
    </xf>
    <xf numFmtId="3" fontId="0" fillId="0" borderId="118" xfId="0" applyNumberFormat="1" applyFont="1" applyFill="1" applyBorder="1" applyAlignment="1">
      <alignment horizontal="center" vertical="center" wrapText="1"/>
    </xf>
    <xf numFmtId="49" fontId="1" fillId="0" borderId="81" xfId="0" applyNumberFormat="1" applyFont="1" applyBorder="1" applyAlignment="1">
      <alignment horizontal="center" vertical="center" wrapText="1"/>
    </xf>
    <xf numFmtId="49" fontId="1" fillId="0" borderId="35" xfId="0" applyNumberFormat="1" applyFont="1" applyBorder="1" applyAlignment="1">
      <alignment horizontal="center" vertical="center" wrapText="1"/>
    </xf>
    <xf numFmtId="49" fontId="1" fillId="0" borderId="15"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173" fontId="1" fillId="7" borderId="89" xfId="1" applyNumberFormat="1" applyFont="1" applyFill="1" applyBorder="1" applyAlignment="1" applyProtection="1">
      <alignment horizontal="center" vertical="center"/>
    </xf>
    <xf numFmtId="173" fontId="3" fillId="0" borderId="61" xfId="0" applyNumberFormat="1" applyFont="1" applyFill="1" applyBorder="1" applyAlignment="1">
      <alignment horizontal="center" vertical="center"/>
    </xf>
    <xf numFmtId="49" fontId="1" fillId="0" borderId="18" xfId="0" applyNumberFormat="1" applyFont="1" applyBorder="1" applyAlignment="1">
      <alignment horizontal="center" vertical="center" wrapText="1"/>
    </xf>
    <xf numFmtId="0" fontId="0" fillId="0" borderId="20" xfId="0" applyFont="1" applyBorder="1" applyAlignment="1">
      <alignment horizontal="center" wrapText="1"/>
    </xf>
    <xf numFmtId="4" fontId="0" fillId="0" borderId="16" xfId="0" applyNumberFormat="1" applyFont="1" applyBorder="1" applyAlignment="1">
      <alignment horizontal="right" vertical="center"/>
    </xf>
    <xf numFmtId="0" fontId="0" fillId="0" borderId="76" xfId="0" applyFont="1" applyBorder="1" applyAlignment="1">
      <alignment horizontal="center" wrapText="1"/>
    </xf>
    <xf numFmtId="0" fontId="0" fillId="0" borderId="111" xfId="0" applyBorder="1">
      <alignment vertical="top"/>
    </xf>
    <xf numFmtId="0" fontId="0" fillId="0" borderId="138" xfId="0" applyBorder="1">
      <alignment vertical="top"/>
    </xf>
    <xf numFmtId="174" fontId="0" fillId="0" borderId="0" xfId="0" applyNumberFormat="1" applyFont="1">
      <alignment vertical="top"/>
    </xf>
    <xf numFmtId="173" fontId="0" fillId="2" borderId="39" xfId="1" applyNumberFormat="1" applyFont="1" applyFill="1" applyBorder="1" applyAlignment="1" applyProtection="1">
      <alignment horizontal="center" vertical="center"/>
    </xf>
    <xf numFmtId="173" fontId="0" fillId="0" borderId="75" xfId="0" applyNumberFormat="1" applyFont="1" applyFill="1" applyBorder="1" applyAlignment="1">
      <alignment horizontal="right" vertical="center"/>
    </xf>
    <xf numFmtId="49" fontId="1" fillId="0" borderId="89" xfId="0" applyNumberFormat="1" applyFont="1" applyBorder="1" applyAlignment="1">
      <alignment horizontal="center" vertical="center" wrapText="1"/>
    </xf>
    <xf numFmtId="49" fontId="1" fillId="0" borderId="124" xfId="0" applyNumberFormat="1" applyFont="1" applyBorder="1" applyAlignment="1">
      <alignment horizontal="center" vertical="center" wrapText="1"/>
    </xf>
    <xf numFmtId="49" fontId="1" fillId="0" borderId="104" xfId="0" applyNumberFormat="1" applyFont="1" applyBorder="1" applyAlignment="1">
      <alignment horizontal="center" vertical="center" wrapText="1"/>
    </xf>
    <xf numFmtId="49" fontId="1" fillId="0" borderId="118" xfId="0" applyNumberFormat="1" applyFont="1" applyBorder="1" applyAlignment="1">
      <alignment horizontal="center" vertical="center" wrapText="1"/>
    </xf>
    <xf numFmtId="49" fontId="1" fillId="0" borderId="145" xfId="0" applyNumberFormat="1" applyFont="1" applyBorder="1" applyAlignment="1">
      <alignment horizontal="center" vertical="center" wrapText="1"/>
    </xf>
    <xf numFmtId="0" fontId="0" fillId="0" borderId="146" xfId="0" applyFont="1" applyBorder="1" applyAlignment="1">
      <alignment horizontal="center"/>
    </xf>
    <xf numFmtId="0" fontId="0" fillId="0" borderId="131" xfId="0" applyFont="1" applyBorder="1" applyAlignment="1">
      <alignment horizontal="center"/>
    </xf>
    <xf numFmtId="0" fontId="0" fillId="0" borderId="109" xfId="0" applyFont="1" applyBorder="1" applyAlignment="1">
      <alignment horizontal="center" wrapText="1"/>
    </xf>
    <xf numFmtId="0" fontId="0" fillId="0" borderId="136" xfId="0" applyFont="1" applyBorder="1" applyAlignment="1">
      <alignment horizontal="center" wrapText="1"/>
    </xf>
    <xf numFmtId="0" fontId="0" fillId="0" borderId="113" xfId="0" applyFont="1" applyBorder="1" applyAlignment="1">
      <alignment horizontal="center" wrapText="1"/>
    </xf>
    <xf numFmtId="0" fontId="0" fillId="0" borderId="92" xfId="0" applyFont="1" applyBorder="1">
      <alignment vertical="top"/>
    </xf>
    <xf numFmtId="0" fontId="0" fillId="0" borderId="79" xfId="0" applyFont="1" applyBorder="1" applyAlignment="1">
      <alignment horizontal="center" vertical="center" wrapText="1"/>
    </xf>
    <xf numFmtId="4" fontId="0" fillId="0" borderId="147" xfId="1" applyNumberFormat="1" applyFont="1" applyFill="1" applyBorder="1" applyAlignment="1" applyProtection="1">
      <alignment horizontal="right" vertical="center"/>
    </xf>
    <xf numFmtId="4" fontId="0" fillId="0" borderId="28" xfId="0" applyNumberFormat="1" applyFont="1" applyBorder="1" applyAlignment="1">
      <alignment horizontal="right" vertical="center"/>
    </xf>
    <xf numFmtId="173" fontId="1" fillId="7" borderId="1" xfId="0" applyNumberFormat="1" applyFont="1" applyFill="1" applyBorder="1" applyAlignment="1">
      <alignment horizontal="right"/>
    </xf>
    <xf numFmtId="173" fontId="1" fillId="7" borderId="6" xfId="0" applyNumberFormat="1" applyFont="1" applyFill="1" applyBorder="1" applyAlignment="1">
      <alignment horizontal="right"/>
    </xf>
    <xf numFmtId="0" fontId="1" fillId="0" borderId="91" xfId="0" applyFont="1" applyBorder="1" applyAlignment="1">
      <alignment horizontal="center" vertical="center"/>
    </xf>
    <xf numFmtId="173" fontId="0" fillId="2" borderId="146" xfId="0" applyNumberFormat="1" applyFill="1" applyBorder="1" applyAlignment="1" applyProtection="1">
      <alignment horizontal="right"/>
    </xf>
    <xf numFmtId="4" fontId="0" fillId="0" borderId="148" xfId="0" applyNumberFormat="1" applyFill="1" applyBorder="1" applyAlignment="1">
      <alignment horizontal="center"/>
    </xf>
    <xf numFmtId="4" fontId="0" fillId="0" borderId="149" xfId="0" applyNumberFormat="1" applyFill="1" applyBorder="1" applyAlignment="1">
      <alignment horizontal="center"/>
    </xf>
    <xf numFmtId="173" fontId="0" fillId="2" borderId="51" xfId="0" applyNumberFormat="1" applyFill="1" applyBorder="1" applyAlignment="1" applyProtection="1">
      <alignment horizontal="right"/>
    </xf>
    <xf numFmtId="173" fontId="0" fillId="2" borderId="142" xfId="0" applyNumberFormat="1" applyFill="1" applyBorder="1" applyAlignment="1" applyProtection="1">
      <alignment horizontal="right"/>
    </xf>
    <xf numFmtId="173" fontId="0" fillId="2" borderId="90" xfId="0" applyNumberFormat="1" applyFill="1" applyBorder="1" applyAlignment="1" applyProtection="1">
      <alignment horizontal="right"/>
    </xf>
    <xf numFmtId="0" fontId="0" fillId="0" borderId="18" xfId="0" applyFill="1" applyBorder="1" applyAlignment="1">
      <alignment horizontal="left" vertical="center" wrapText="1" indent="1"/>
    </xf>
    <xf numFmtId="0" fontId="0" fillId="0" borderId="20" xfId="0" applyFill="1" applyBorder="1" applyAlignment="1">
      <alignment horizontal="left" vertical="center" wrapText="1" indent="1"/>
    </xf>
    <xf numFmtId="0" fontId="0" fillId="0" borderId="20" xfId="0" applyFont="1" applyFill="1" applyBorder="1" applyAlignment="1">
      <alignment horizontal="left" vertical="center" wrapText="1" indent="1"/>
    </xf>
    <xf numFmtId="0" fontId="0" fillId="0" borderId="135" xfId="0" applyFill="1" applyBorder="1" applyAlignment="1">
      <alignment horizontal="left" vertical="center" wrapText="1" indent="1"/>
    </xf>
    <xf numFmtId="0" fontId="3" fillId="19" borderId="61" xfId="0" applyFont="1" applyFill="1" applyBorder="1" applyAlignment="1">
      <alignment horizontal="center" vertical="center" wrapText="1"/>
    </xf>
    <xf numFmtId="0" fontId="0" fillId="2" borderId="34" xfId="0" applyFont="1" applyFill="1" applyBorder="1" applyAlignment="1">
      <alignment horizontal="center" vertical="center" wrapText="1"/>
    </xf>
    <xf numFmtId="0" fontId="0" fillId="2" borderId="34" xfId="0" applyFont="1" applyFill="1" applyBorder="1" applyAlignment="1">
      <alignment horizontal="center" vertical="center"/>
    </xf>
    <xf numFmtId="0" fontId="0" fillId="2" borderId="32" xfId="0" applyFont="1" applyFill="1" applyBorder="1" applyAlignment="1">
      <alignment horizontal="center" vertical="center" wrapText="1"/>
    </xf>
    <xf numFmtId="0" fontId="0" fillId="2" borderId="20" xfId="0" applyFont="1" applyFill="1" applyBorder="1" applyAlignment="1">
      <alignment vertical="center" wrapText="1"/>
    </xf>
    <xf numFmtId="0" fontId="0" fillId="2" borderId="20" xfId="0" applyFont="1" applyFill="1" applyBorder="1" applyAlignment="1" applyProtection="1">
      <alignment vertical="center" wrapText="1"/>
    </xf>
    <xf numFmtId="49" fontId="1" fillId="0" borderId="88" xfId="0" applyNumberFormat="1" applyFont="1" applyBorder="1" applyAlignment="1">
      <alignment horizontal="center" vertical="center" wrapText="1"/>
    </xf>
    <xf numFmtId="0" fontId="0" fillId="0" borderId="109" xfId="0" applyFont="1" applyBorder="1" applyAlignment="1">
      <alignment horizontal="center" vertical="center"/>
    </xf>
    <xf numFmtId="173" fontId="0" fillId="2" borderId="7" xfId="1" applyNumberFormat="1" applyFont="1" applyFill="1" applyBorder="1" applyAlignment="1" applyProtection="1">
      <alignment horizontal="center" vertical="center"/>
    </xf>
    <xf numFmtId="173" fontId="0" fillId="0" borderId="7" xfId="0" applyNumberFormat="1" applyFont="1" applyFill="1" applyBorder="1" applyAlignment="1">
      <alignment horizontal="right" vertical="center"/>
    </xf>
    <xf numFmtId="0" fontId="0" fillId="0" borderId="33" xfId="0" applyFont="1" applyBorder="1" applyAlignment="1">
      <alignment horizontal="center" vertical="center"/>
    </xf>
    <xf numFmtId="49" fontId="1" fillId="0" borderId="117" xfId="0" applyNumberFormat="1" applyFont="1" applyBorder="1" applyAlignment="1">
      <alignment horizontal="center" vertical="center" wrapText="1"/>
    </xf>
    <xf numFmtId="0" fontId="0" fillId="0" borderId="9" xfId="0" applyFont="1" applyBorder="1" applyAlignment="1">
      <alignment horizontal="center" vertical="center"/>
    </xf>
    <xf numFmtId="173" fontId="0" fillId="0" borderId="11" xfId="0" applyNumberFormat="1" applyFont="1" applyFill="1" applyBorder="1" applyAlignment="1">
      <alignment horizontal="right" vertical="center"/>
    </xf>
    <xf numFmtId="0" fontId="0" fillId="2" borderId="21" xfId="0" applyFont="1" applyFill="1" applyBorder="1" applyAlignment="1">
      <alignment vertical="center" wrapText="1"/>
    </xf>
    <xf numFmtId="173" fontId="0" fillId="2" borderId="12" xfId="1" applyNumberFormat="1" applyFont="1" applyFill="1" applyBorder="1" applyAlignment="1" applyProtection="1">
      <alignment horizontal="center" vertical="center"/>
    </xf>
    <xf numFmtId="173" fontId="0" fillId="0" borderId="12" xfId="0" applyNumberFormat="1" applyFont="1" applyFill="1" applyBorder="1" applyAlignment="1">
      <alignment horizontal="right" vertical="center"/>
    </xf>
    <xf numFmtId="173" fontId="0" fillId="0" borderId="13" xfId="0" applyNumberFormat="1" applyFont="1" applyFill="1" applyBorder="1" applyAlignment="1">
      <alignment horizontal="right" vertical="center"/>
    </xf>
    <xf numFmtId="49" fontId="25" fillId="0" borderId="81" xfId="0" applyNumberFormat="1" applyFont="1" applyBorder="1" applyAlignment="1">
      <alignment horizontal="center" vertical="center" wrapText="1"/>
    </xf>
    <xf numFmtId="0" fontId="0" fillId="0" borderId="0" xfId="0" applyAlignment="1">
      <alignment horizontal="center" vertical="top"/>
    </xf>
    <xf numFmtId="49" fontId="1" fillId="0" borderId="102" xfId="0" applyNumberFormat="1" applyFont="1" applyBorder="1" applyAlignment="1">
      <alignment horizontal="center" vertical="center" wrapText="1"/>
    </xf>
    <xf numFmtId="49" fontId="1" fillId="0" borderId="150" xfId="0" applyNumberFormat="1" applyFont="1" applyBorder="1" applyAlignment="1">
      <alignment horizontal="center" vertical="center" wrapText="1"/>
    </xf>
    <xf numFmtId="0" fontId="0" fillId="2" borderId="33" xfId="0" applyFont="1" applyFill="1" applyBorder="1" applyAlignment="1">
      <alignment horizontal="center" vertical="center" wrapText="1"/>
    </xf>
    <xf numFmtId="0" fontId="0" fillId="2" borderId="18" xfId="0" applyFont="1" applyFill="1" applyBorder="1" applyAlignment="1">
      <alignment vertical="center" wrapText="1"/>
    </xf>
    <xf numFmtId="173" fontId="0" fillId="2" borderId="66" xfId="1" applyNumberFormat="1" applyFont="1" applyFill="1" applyBorder="1" applyAlignment="1" applyProtection="1">
      <alignment horizontal="center" vertical="center"/>
    </xf>
    <xf numFmtId="173" fontId="0" fillId="0" borderId="66" xfId="0" applyNumberFormat="1" applyFont="1" applyFill="1" applyBorder="1" applyAlignment="1">
      <alignment horizontal="right" vertical="center"/>
    </xf>
    <xf numFmtId="173" fontId="0" fillId="0" borderId="95" xfId="0" applyNumberFormat="1" applyFont="1" applyFill="1" applyBorder="1" applyAlignment="1">
      <alignment horizontal="right" vertical="center"/>
    </xf>
    <xf numFmtId="0" fontId="0" fillId="0" borderId="61" xfId="0" applyFont="1" applyBorder="1" applyAlignment="1">
      <alignment horizontal="center" vertical="center"/>
    </xf>
    <xf numFmtId="0" fontId="0" fillId="0" borderId="81" xfId="0" applyFont="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wrapText="1"/>
    </xf>
    <xf numFmtId="0" fontId="0" fillId="0" borderId="151" xfId="0" applyFont="1" applyBorder="1" applyAlignment="1">
      <alignment horizontal="center" vertical="center"/>
    </xf>
    <xf numFmtId="173" fontId="0" fillId="2" borderId="99" xfId="1" applyNumberFormat="1" applyFont="1" applyFill="1" applyBorder="1" applyAlignment="1" applyProtection="1">
      <alignment horizontal="center" vertical="center"/>
    </xf>
    <xf numFmtId="173" fontId="0" fillId="2" borderId="152" xfId="1" applyNumberFormat="1" applyFont="1" applyFill="1" applyBorder="1" applyAlignment="1" applyProtection="1">
      <alignment horizontal="center" vertical="center"/>
    </xf>
    <xf numFmtId="49" fontId="17" fillId="0" borderId="16" xfId="0" applyNumberFormat="1" applyFont="1" applyBorder="1" applyAlignment="1">
      <alignment horizontal="center" vertical="center" wrapText="1"/>
    </xf>
    <xf numFmtId="49" fontId="1" fillId="0" borderId="154" xfId="0" applyNumberFormat="1" applyFont="1" applyBorder="1" applyAlignment="1">
      <alignment horizontal="center" vertical="center" wrapText="1"/>
    </xf>
    <xf numFmtId="173" fontId="0" fillId="0" borderId="7" xfId="0" applyNumberFormat="1" applyFont="1" applyBorder="1" applyAlignment="1"/>
    <xf numFmtId="173" fontId="0" fillId="0" borderId="12" xfId="0" applyNumberFormat="1" applyFont="1" applyBorder="1" applyAlignment="1"/>
    <xf numFmtId="173" fontId="1" fillId="7" borderId="61" xfId="0" applyNumberFormat="1" applyFont="1" applyFill="1" applyBorder="1" applyAlignment="1">
      <alignment horizontal="center" vertical="center"/>
    </xf>
    <xf numFmtId="0" fontId="4" fillId="0" borderId="0" xfId="0" applyFont="1" applyBorder="1">
      <alignment vertical="top"/>
    </xf>
    <xf numFmtId="4" fontId="0" fillId="2" borderId="34" xfId="0" applyNumberFormat="1" applyFill="1" applyBorder="1" applyAlignment="1">
      <alignment horizontal="center" vertical="center"/>
    </xf>
    <xf numFmtId="4" fontId="0" fillId="2" borderId="34" xfId="0" applyNumberFormat="1" applyFill="1" applyBorder="1" applyAlignment="1" applyProtection="1">
      <alignment horizontal="center" vertical="center"/>
    </xf>
    <xf numFmtId="4" fontId="0" fillId="2" borderId="32" xfId="0" applyNumberFormat="1" applyFill="1" applyBorder="1" applyAlignment="1" applyProtection="1">
      <alignment horizontal="center" vertical="center"/>
    </xf>
    <xf numFmtId="0" fontId="0" fillId="0" borderId="9" xfId="0" applyFont="1" applyFill="1" applyBorder="1" applyAlignment="1">
      <alignment horizontal="center" vertical="center" wrapText="1"/>
    </xf>
    <xf numFmtId="0" fontId="1" fillId="10" borderId="119" xfId="0" applyFont="1" applyFill="1" applyBorder="1" applyAlignment="1">
      <alignment horizontal="center" vertical="center" wrapText="1"/>
    </xf>
    <xf numFmtId="0" fontId="0" fillId="0" borderId="9" xfId="0" applyBorder="1" applyAlignment="1">
      <alignment horizontal="center" vertical="center"/>
    </xf>
    <xf numFmtId="173" fontId="0" fillId="5" borderId="75" xfId="0" applyNumberFormat="1" applyFont="1" applyFill="1" applyBorder="1" applyAlignment="1">
      <alignment horizontal="center" vertical="center"/>
    </xf>
    <xf numFmtId="173" fontId="0" fillId="5" borderId="137" xfId="0" applyNumberFormat="1" applyFont="1" applyFill="1" applyBorder="1" applyAlignment="1">
      <alignment horizontal="center" vertical="center"/>
    </xf>
    <xf numFmtId="0" fontId="1" fillId="10" borderId="81" xfId="0" applyFont="1" applyFill="1" applyBorder="1" applyAlignment="1">
      <alignment horizontal="center" vertical="center" wrapText="1"/>
    </xf>
    <xf numFmtId="3" fontId="0" fillId="14" borderId="136" xfId="0" applyNumberFormat="1" applyFont="1" applyFill="1" applyBorder="1" applyAlignment="1">
      <alignment horizontal="center" vertical="center"/>
    </xf>
    <xf numFmtId="3" fontId="0" fillId="14" borderId="138" xfId="0" applyNumberFormat="1" applyFont="1" applyFill="1" applyBorder="1" applyAlignment="1">
      <alignment horizontal="center" vertical="center"/>
    </xf>
    <xf numFmtId="3" fontId="0" fillId="14" borderId="75" xfId="0" applyNumberFormat="1" applyFont="1" applyFill="1" applyBorder="1" applyAlignment="1">
      <alignment horizontal="center" vertical="center"/>
    </xf>
    <xf numFmtId="4" fontId="0" fillId="3" borderId="136" xfId="0" applyNumberFormat="1" applyFont="1" applyFill="1" applyBorder="1" applyAlignment="1">
      <alignment horizontal="left" vertical="center"/>
    </xf>
    <xf numFmtId="173" fontId="0" fillId="0" borderId="138" xfId="0" applyNumberFormat="1" applyBorder="1" applyAlignment="1">
      <alignment horizontal="center" vertical="center"/>
    </xf>
    <xf numFmtId="4" fontId="0" fillId="3" borderId="138" xfId="0" applyNumberFormat="1" applyFont="1" applyFill="1" applyBorder="1" applyAlignment="1">
      <alignment horizontal="left" vertical="center"/>
    </xf>
    <xf numFmtId="173" fontId="0" fillId="5" borderId="138" xfId="0" applyNumberFormat="1" applyFont="1" applyFill="1" applyBorder="1" applyAlignment="1">
      <alignment horizontal="center" vertical="center"/>
    </xf>
    <xf numFmtId="4" fontId="0" fillId="3" borderId="136" xfId="0" applyNumberFormat="1" applyFont="1" applyFill="1" applyBorder="1" applyAlignment="1">
      <alignment horizontal="right" vertical="center"/>
    </xf>
    <xf numFmtId="173" fontId="9" fillId="0" borderId="138" xfId="0" applyNumberFormat="1" applyFont="1" applyBorder="1" applyAlignment="1">
      <alignment horizontal="center" vertical="center"/>
    </xf>
    <xf numFmtId="173" fontId="9" fillId="6" borderId="75" xfId="0" applyNumberFormat="1" applyFont="1" applyFill="1" applyBorder="1" applyAlignment="1">
      <alignment horizontal="center" vertical="center"/>
    </xf>
    <xf numFmtId="173" fontId="0" fillId="0" borderId="75" xfId="0" applyNumberFormat="1" applyFont="1" applyFill="1" applyBorder="1" applyAlignment="1">
      <alignment horizontal="center" vertical="center"/>
    </xf>
    <xf numFmtId="173" fontId="0" fillId="0" borderId="75" xfId="0" applyNumberFormat="1" applyFont="1" applyBorder="1" applyAlignment="1">
      <alignment horizontal="center" vertical="center"/>
    </xf>
    <xf numFmtId="3" fontId="0" fillId="14" borderId="137" xfId="0" applyNumberFormat="1" applyFont="1" applyFill="1" applyBorder="1" applyAlignment="1">
      <alignment horizontal="center" vertical="center"/>
    </xf>
    <xf numFmtId="173" fontId="0" fillId="0" borderId="137" xfId="0" applyNumberFormat="1" applyFont="1" applyFill="1" applyBorder="1" applyAlignment="1">
      <alignment horizontal="center" vertical="center"/>
    </xf>
    <xf numFmtId="0" fontId="1" fillId="4" borderId="136" xfId="0" applyFont="1" applyFill="1" applyBorder="1" applyAlignment="1">
      <alignment vertical="center"/>
    </xf>
    <xf numFmtId="9" fontId="19" fillId="13" borderId="136" xfId="0" applyNumberFormat="1" applyFont="1" applyFill="1" applyBorder="1" applyAlignment="1">
      <alignment horizontal="center" vertical="center"/>
    </xf>
    <xf numFmtId="1" fontId="0" fillId="0" borderId="137" xfId="0" applyNumberFormat="1" applyFont="1" applyFill="1" applyBorder="1" applyAlignment="1">
      <alignment horizontal="center" vertical="center"/>
    </xf>
    <xf numFmtId="4" fontId="0" fillId="4" borderId="136" xfId="0" applyNumberFormat="1" applyFont="1" applyFill="1" applyBorder="1" applyAlignment="1">
      <alignment horizontal="right" vertical="center"/>
    </xf>
    <xf numFmtId="173" fontId="9" fillId="0" borderId="138" xfId="0" applyNumberFormat="1" applyFont="1" applyFill="1" applyBorder="1" applyAlignment="1">
      <alignment horizontal="center" vertical="center"/>
    </xf>
    <xf numFmtId="0" fontId="0" fillId="0" borderId="66" xfId="0" applyFont="1" applyBorder="1" applyAlignment="1">
      <alignment horizontal="center" vertical="center"/>
    </xf>
    <xf numFmtId="172" fontId="0" fillId="0" borderId="66" xfId="0" applyNumberFormat="1" applyFont="1" applyFill="1" applyBorder="1" applyAlignment="1">
      <alignment horizontal="center" vertical="center"/>
    </xf>
    <xf numFmtId="164" fontId="0" fillId="0" borderId="95" xfId="0" applyNumberFormat="1" applyFont="1" applyBorder="1" applyAlignment="1">
      <alignment horizontal="center" vertical="center"/>
    </xf>
    <xf numFmtId="0" fontId="0" fillId="0" borderId="7" xfId="0" applyFont="1" applyBorder="1" applyAlignment="1">
      <alignment horizontal="center" vertical="center"/>
    </xf>
    <xf numFmtId="172" fontId="0" fillId="0" borderId="7" xfId="0" applyNumberFormat="1" applyFont="1" applyFill="1" applyBorder="1" applyAlignment="1">
      <alignment horizontal="center" vertical="center"/>
    </xf>
    <xf numFmtId="164" fontId="0" fillId="0" borderId="11" xfId="0" applyNumberFormat="1" applyFont="1" applyBorder="1" applyAlignment="1">
      <alignment horizontal="center" vertical="center"/>
    </xf>
    <xf numFmtId="0" fontId="0" fillId="0" borderId="12" xfId="0" applyFont="1" applyBorder="1" applyAlignment="1">
      <alignment horizontal="center" vertical="center"/>
    </xf>
    <xf numFmtId="172" fontId="0" fillId="0" borderId="12" xfId="0" applyNumberFormat="1" applyFont="1" applyFill="1" applyBorder="1" applyAlignment="1">
      <alignment horizontal="center" vertical="center"/>
    </xf>
    <xf numFmtId="164" fontId="0" fillId="0" borderId="13" xfId="0" applyNumberFormat="1" applyFont="1" applyBorder="1" applyAlignment="1">
      <alignment horizontal="center" vertical="center"/>
    </xf>
    <xf numFmtId="0" fontId="28" fillId="0" borderId="18" xfId="0" applyFont="1" applyFill="1" applyBorder="1" applyAlignment="1">
      <alignment horizontal="left" vertical="center" wrapText="1" indent="1"/>
    </xf>
    <xf numFmtId="0" fontId="1" fillId="12" borderId="94" xfId="0" applyFont="1" applyFill="1" applyBorder="1" applyAlignment="1">
      <alignment horizontal="center" vertical="center" wrapText="1"/>
    </xf>
    <xf numFmtId="3" fontId="0" fillId="0" borderId="87" xfId="0" applyNumberFormat="1" applyFont="1" applyBorder="1" applyAlignment="1"/>
    <xf numFmtId="49" fontId="0" fillId="0" borderId="18" xfId="0" applyNumberFormat="1" applyFill="1" applyBorder="1" applyAlignment="1">
      <alignment vertical="top" wrapText="1"/>
    </xf>
    <xf numFmtId="0" fontId="1" fillId="10" borderId="61" xfId="0" applyFont="1" applyFill="1" applyBorder="1" applyAlignment="1">
      <alignment horizontal="left"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0" fillId="10" borderId="92" xfId="0" applyFont="1" applyFill="1" applyBorder="1" applyAlignment="1">
      <alignment horizontal="center" vertical="center" wrapText="1"/>
    </xf>
    <xf numFmtId="0" fontId="0" fillId="0" borderId="12" xfId="0" applyFont="1" applyBorder="1" applyAlignment="1">
      <alignment horizontal="center" vertical="center" wrapText="1"/>
    </xf>
    <xf numFmtId="0" fontId="0" fillId="0" borderId="13" xfId="0" applyFont="1" applyBorder="1" applyAlignment="1">
      <alignment horizontal="center" vertical="center" wrapText="1"/>
    </xf>
    <xf numFmtId="49" fontId="0" fillId="0" borderId="12" xfId="0" applyNumberFormat="1" applyFont="1" applyBorder="1" applyAlignment="1">
      <alignment horizontal="center" vertical="center" wrapText="1"/>
    </xf>
    <xf numFmtId="1" fontId="0" fillId="7" borderId="7" xfId="0" applyNumberFormat="1" applyFill="1" applyBorder="1" applyAlignment="1">
      <alignment horizontal="right" vertical="center"/>
    </xf>
    <xf numFmtId="1" fontId="7" fillId="0" borderId="12" xfId="0" applyNumberFormat="1" applyFont="1" applyBorder="1" applyAlignment="1">
      <alignment horizontal="center" vertical="center"/>
    </xf>
    <xf numFmtId="9" fontId="0" fillId="0" borderId="81" xfId="0" applyNumberFormat="1" applyFont="1" applyBorder="1" applyAlignment="1">
      <alignment horizontal="center" vertical="center"/>
    </xf>
    <xf numFmtId="9" fontId="9" fillId="0" borderId="64" xfId="4" applyNumberFormat="1" applyFont="1" applyBorder="1" applyAlignment="1">
      <alignment horizontal="center" vertical="center" wrapText="1"/>
    </xf>
    <xf numFmtId="9" fontId="0" fillId="0" borderId="61" xfId="0" applyNumberFormat="1" applyFont="1" applyBorder="1" applyAlignment="1">
      <alignment horizontal="center" vertical="center"/>
    </xf>
    <xf numFmtId="0" fontId="17" fillId="14" borderId="89" xfId="4" applyFont="1" applyFill="1" applyBorder="1" applyAlignment="1">
      <alignment horizontal="center" vertical="center"/>
    </xf>
    <xf numFmtId="9" fontId="9" fillId="0" borderId="36" xfId="4" applyNumberFormat="1" applyFont="1" applyBorder="1" applyAlignment="1">
      <alignment horizontal="center" vertical="center" wrapText="1"/>
    </xf>
    <xf numFmtId="0" fontId="13" fillId="15" borderId="82" xfId="3" applyFont="1" applyFill="1" applyBorder="1" applyAlignment="1">
      <alignment horizontal="center" vertical="center" wrapText="1"/>
    </xf>
    <xf numFmtId="0" fontId="13" fillId="15" borderId="141" xfId="3" applyFont="1" applyFill="1" applyBorder="1" applyAlignment="1">
      <alignment horizontal="center" vertical="center" wrapText="1"/>
    </xf>
    <xf numFmtId="0" fontId="25" fillId="15" borderId="120" xfId="3" applyFont="1" applyFill="1" applyBorder="1" applyAlignment="1">
      <alignment horizontal="center" vertical="center" wrapText="1"/>
    </xf>
    <xf numFmtId="0" fontId="25" fillId="15" borderId="142" xfId="3" applyFont="1" applyFill="1" applyBorder="1" applyAlignment="1">
      <alignment horizontal="center" vertical="center" wrapText="1"/>
    </xf>
    <xf numFmtId="0" fontId="1" fillId="15" borderId="96" xfId="3" applyFont="1" applyFill="1" applyBorder="1" applyAlignment="1">
      <alignment horizontal="center" vertical="top" wrapText="1"/>
    </xf>
    <xf numFmtId="0" fontId="1" fillId="15" borderId="16" xfId="3" applyFont="1" applyFill="1" applyBorder="1" applyAlignment="1">
      <alignment horizontal="center" vertical="top" wrapText="1"/>
    </xf>
    <xf numFmtId="0" fontId="1" fillId="10" borderId="96" xfId="0" applyFont="1" applyFill="1" applyBorder="1" applyAlignment="1">
      <alignment horizontal="center" vertical="center" wrapText="1"/>
    </xf>
    <xf numFmtId="0" fontId="1" fillId="10" borderId="16" xfId="0" applyFont="1" applyFill="1" applyBorder="1" applyAlignment="1">
      <alignment horizontal="center" vertical="center" wrapText="1"/>
    </xf>
    <xf numFmtId="0" fontId="0" fillId="0" borderId="81"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1" fillId="14" borderId="81" xfId="0" applyFont="1" applyFill="1" applyBorder="1" applyAlignment="1">
      <alignment horizontal="center" vertical="center"/>
    </xf>
    <xf numFmtId="0" fontId="1" fillId="14" borderId="35" xfId="0" applyFont="1" applyFill="1" applyBorder="1" applyAlignment="1">
      <alignment horizontal="center" vertical="center"/>
    </xf>
    <xf numFmtId="0" fontId="1" fillId="14" borderId="36" xfId="0" applyFont="1" applyFill="1" applyBorder="1" applyAlignment="1">
      <alignment horizontal="center" vertical="center"/>
    </xf>
    <xf numFmtId="0" fontId="0" fillId="0" borderId="96" xfId="0" applyBorder="1" applyAlignment="1">
      <alignment horizontal="left" vertical="top" wrapText="1"/>
    </xf>
    <xf numFmtId="0" fontId="0" fillId="0" borderId="23" xfId="0" applyBorder="1" applyAlignment="1">
      <alignment horizontal="left" vertical="top" wrapText="1"/>
    </xf>
    <xf numFmtId="0" fontId="0" fillId="0" borderId="64" xfId="0" applyBorder="1" applyAlignment="1">
      <alignment horizontal="left" vertical="top" wrapText="1"/>
    </xf>
    <xf numFmtId="0" fontId="0" fillId="0" borderId="15" xfId="0" applyBorder="1" applyAlignment="1">
      <alignment horizontal="left" vertical="top" wrapText="1"/>
    </xf>
    <xf numFmtId="0" fontId="0" fillId="0" borderId="0" xfId="0" applyBorder="1" applyAlignment="1">
      <alignment horizontal="left" vertical="top" wrapText="1"/>
    </xf>
    <xf numFmtId="0" fontId="0" fillId="0" borderId="17" xfId="0" applyBorder="1" applyAlignment="1">
      <alignment horizontal="left" vertical="top" wrapText="1"/>
    </xf>
    <xf numFmtId="0" fontId="0" fillId="0" borderId="16" xfId="0" applyBorder="1" applyAlignment="1">
      <alignment horizontal="left" vertical="top" wrapText="1"/>
    </xf>
    <xf numFmtId="0" fontId="0" fillId="0" borderId="86" xfId="0" applyBorder="1" applyAlignment="1">
      <alignment horizontal="left" vertical="top" wrapText="1"/>
    </xf>
    <xf numFmtId="0" fontId="0" fillId="0" borderId="90" xfId="0" applyBorder="1" applyAlignment="1">
      <alignment horizontal="left" vertical="top" wrapText="1"/>
    </xf>
    <xf numFmtId="0" fontId="1" fillId="10" borderId="116" xfId="0" applyFont="1" applyFill="1" applyBorder="1" applyAlignment="1">
      <alignment horizontal="left" vertical="center" wrapText="1"/>
    </xf>
    <xf numFmtId="0" fontId="1" fillId="10" borderId="117" xfId="0" applyFont="1" applyFill="1" applyBorder="1" applyAlignment="1">
      <alignment horizontal="left" vertical="center" wrapText="1"/>
    </xf>
    <xf numFmtId="0" fontId="3" fillId="14" borderId="16" xfId="0" applyFont="1" applyFill="1" applyBorder="1" applyAlignment="1">
      <alignment horizontal="center" vertical="center"/>
    </xf>
    <xf numFmtId="0" fontId="3" fillId="14" borderId="86" xfId="0" applyFont="1" applyFill="1" applyBorder="1" applyAlignment="1">
      <alignment horizontal="center" vertical="center"/>
    </xf>
    <xf numFmtId="0" fontId="1" fillId="4" borderId="8" xfId="0" applyFont="1" applyFill="1" applyBorder="1" applyAlignment="1">
      <alignment horizontal="left" vertical="center" indent="1"/>
    </xf>
    <xf numFmtId="0" fontId="1" fillId="4" borderId="9" xfId="0" applyFont="1" applyFill="1" applyBorder="1" applyAlignment="1">
      <alignment horizontal="left" vertical="center" indent="1"/>
    </xf>
    <xf numFmtId="0" fontId="1" fillId="4" borderId="94" xfId="0" applyFont="1" applyFill="1" applyBorder="1" applyAlignment="1">
      <alignment horizontal="left" vertical="center" indent="1"/>
    </xf>
    <xf numFmtId="0" fontId="0" fillId="0" borderId="14" xfId="0" applyFont="1" applyBorder="1" applyAlignment="1">
      <alignment horizontal="left" vertical="center" wrapText="1" indent="1"/>
    </xf>
    <xf numFmtId="0" fontId="0" fillId="0" borderId="7" xfId="0" applyFont="1" applyBorder="1" applyAlignment="1">
      <alignment horizontal="left" vertical="center" wrapText="1" indent="1"/>
    </xf>
    <xf numFmtId="0" fontId="0" fillId="0" borderId="87" xfId="0" applyFont="1" applyBorder="1" applyAlignment="1">
      <alignment horizontal="left" vertical="center" wrapText="1" indent="1"/>
    </xf>
    <xf numFmtId="0" fontId="0" fillId="0" borderId="41" xfId="0" applyFont="1" applyBorder="1" applyAlignment="1">
      <alignment horizontal="left" vertical="center" wrapText="1" indent="1"/>
    </xf>
    <xf numFmtId="0" fontId="0" fillId="0" borderId="19" xfId="0" applyFont="1" applyBorder="1" applyAlignment="1">
      <alignment horizontal="left" vertical="center" wrapText="1" indent="1"/>
    </xf>
    <xf numFmtId="0" fontId="0" fillId="0" borderId="139" xfId="0" applyFont="1" applyBorder="1" applyAlignment="1">
      <alignment horizontal="left" vertical="center" wrapText="1" indent="1"/>
    </xf>
    <xf numFmtId="0" fontId="1" fillId="10" borderId="35" xfId="0" applyFont="1" applyFill="1" applyBorder="1" applyAlignment="1">
      <alignment horizontal="center" vertical="center" wrapText="1"/>
    </xf>
    <xf numFmtId="0" fontId="1" fillId="10" borderId="36" xfId="0" applyFont="1" applyFill="1" applyBorder="1" applyAlignment="1">
      <alignment horizontal="center" vertical="center" wrapText="1"/>
    </xf>
    <xf numFmtId="0" fontId="23" fillId="10" borderId="100" xfId="0" applyFont="1" applyFill="1" applyBorder="1" applyAlignment="1">
      <alignment horizontal="center" vertical="center" wrapText="1"/>
    </xf>
    <xf numFmtId="0" fontId="19" fillId="10" borderId="105" xfId="0" applyFont="1" applyFill="1" applyBorder="1" applyAlignment="1">
      <alignment horizontal="center" vertical="center" wrapText="1"/>
    </xf>
    <xf numFmtId="0" fontId="19" fillId="10" borderId="98" xfId="0" applyFont="1" applyFill="1" applyBorder="1" applyAlignment="1">
      <alignment horizontal="center" vertical="center" wrapText="1"/>
    </xf>
    <xf numFmtId="0" fontId="3" fillId="14" borderId="81" xfId="0" applyFont="1" applyFill="1" applyBorder="1" applyAlignment="1">
      <alignment horizontal="center" vertical="center" wrapText="1"/>
    </xf>
    <xf numFmtId="0" fontId="3" fillId="14" borderId="35" xfId="0" applyFont="1" applyFill="1" applyBorder="1" applyAlignment="1">
      <alignment horizontal="center" vertical="center" wrapText="1"/>
    </xf>
    <xf numFmtId="0" fontId="3" fillId="14" borderId="36" xfId="0" applyFont="1" applyFill="1" applyBorder="1" applyAlignment="1">
      <alignment horizontal="center" vertical="center" wrapText="1"/>
    </xf>
    <xf numFmtId="0" fontId="1" fillId="4" borderId="109" xfId="0" applyFont="1" applyFill="1" applyBorder="1" applyAlignment="1">
      <alignment horizontal="center" vertical="center"/>
    </xf>
    <xf numFmtId="0" fontId="1" fillId="4" borderId="110" xfId="0" applyFont="1" applyFill="1" applyBorder="1" applyAlignment="1">
      <alignment horizontal="center" vertical="center"/>
    </xf>
    <xf numFmtId="0" fontId="0" fillId="0" borderId="92" xfId="0" applyBorder="1" applyAlignment="1">
      <alignment horizontal="left" vertical="center" wrapText="1" indent="1"/>
    </xf>
    <xf numFmtId="0" fontId="0" fillId="0" borderId="12" xfId="0" applyFont="1" applyBorder="1" applyAlignment="1">
      <alignment horizontal="left" vertical="center" wrapText="1" indent="1"/>
    </xf>
    <xf numFmtId="0" fontId="0" fillId="0" borderId="93" xfId="0" applyFont="1" applyBorder="1" applyAlignment="1">
      <alignment horizontal="left" vertical="center" wrapText="1" indent="1"/>
    </xf>
    <xf numFmtId="0" fontId="3" fillId="14" borderId="81" xfId="0" applyFont="1" applyFill="1" applyBorder="1" applyAlignment="1">
      <alignment horizontal="center" vertical="center"/>
    </xf>
    <xf numFmtId="0" fontId="3" fillId="14" borderId="35" xfId="0" applyFont="1" applyFill="1" applyBorder="1" applyAlignment="1">
      <alignment horizontal="center" vertical="center"/>
    </xf>
    <xf numFmtId="0" fontId="3" fillId="14" borderId="36" xfId="0" applyFont="1" applyFill="1" applyBorder="1" applyAlignment="1">
      <alignment horizontal="center" vertical="center"/>
    </xf>
    <xf numFmtId="0" fontId="3" fillId="14" borderId="83" xfId="0" applyFont="1" applyFill="1" applyBorder="1" applyAlignment="1">
      <alignment horizontal="center" vertical="center" wrapText="1"/>
    </xf>
    <xf numFmtId="0" fontId="3" fillId="14" borderId="85" xfId="0" applyFont="1" applyFill="1" applyBorder="1" applyAlignment="1">
      <alignment horizontal="center" vertical="center" wrapText="1"/>
    </xf>
    <xf numFmtId="0" fontId="0" fillId="0" borderId="14" xfId="0" applyBorder="1" applyAlignment="1">
      <alignment horizontal="left" vertical="center" wrapText="1" indent="1"/>
    </xf>
    <xf numFmtId="0" fontId="3" fillId="14" borderId="96" xfId="0" applyFont="1" applyFill="1" applyBorder="1" applyAlignment="1">
      <alignment horizontal="center" vertical="center" wrapText="1"/>
    </xf>
    <xf numFmtId="0" fontId="3" fillId="14" borderId="23" xfId="0" applyFont="1" applyFill="1" applyBorder="1" applyAlignment="1">
      <alignment horizontal="center" vertical="center" wrapText="1"/>
    </xf>
    <xf numFmtId="0" fontId="0" fillId="14" borderId="23" xfId="0" applyFill="1" applyBorder="1" applyAlignment="1">
      <alignment horizontal="center" vertical="center" wrapText="1"/>
    </xf>
    <xf numFmtId="0" fontId="0" fillId="14" borderId="120" xfId="0" applyFill="1" applyBorder="1" applyAlignment="1">
      <alignment horizontal="center" vertical="center" wrapText="1"/>
    </xf>
    <xf numFmtId="0" fontId="0" fillId="0" borderId="92" xfId="0" applyFont="1" applyBorder="1" applyAlignment="1">
      <alignment horizontal="left" vertical="center" wrapText="1" indent="1"/>
    </xf>
    <xf numFmtId="0" fontId="1" fillId="0" borderId="81" xfId="0" applyFont="1" applyBorder="1" applyAlignment="1">
      <alignment horizontal="left" vertical="center" wrapText="1"/>
    </xf>
    <xf numFmtId="0" fontId="1" fillId="0" borderId="86" xfId="0" applyFont="1" applyBorder="1" applyAlignment="1">
      <alignment horizontal="left" vertical="center" wrapText="1"/>
    </xf>
    <xf numFmtId="0" fontId="1" fillId="0" borderId="90" xfId="0" applyFont="1" applyBorder="1" applyAlignment="1">
      <alignment horizontal="left" vertical="center" wrapText="1"/>
    </xf>
    <xf numFmtId="49" fontId="3" fillId="0" borderId="81" xfId="0" applyNumberFormat="1" applyFont="1" applyBorder="1" applyAlignment="1">
      <alignment horizontal="center" vertical="center" wrapText="1"/>
    </xf>
    <xf numFmtId="49" fontId="3" fillId="0" borderId="35" xfId="0" applyNumberFormat="1" applyFont="1" applyBorder="1" applyAlignment="1">
      <alignment horizontal="center" vertical="center" wrapText="1"/>
    </xf>
    <xf numFmtId="49" fontId="3" fillId="0" borderId="36" xfId="0" applyNumberFormat="1" applyFont="1" applyBorder="1" applyAlignment="1">
      <alignment horizontal="center" vertical="center" wrapText="1"/>
    </xf>
    <xf numFmtId="49" fontId="1" fillId="0" borderId="81" xfId="0" applyNumberFormat="1" applyFont="1" applyBorder="1" applyAlignment="1">
      <alignment horizontal="center" vertical="center" wrapText="1"/>
    </xf>
    <xf numFmtId="49" fontId="1" fillId="0" borderId="35" xfId="0" applyNumberFormat="1" applyFont="1" applyBorder="1" applyAlignment="1">
      <alignment horizontal="center" vertical="center" wrapText="1"/>
    </xf>
    <xf numFmtId="49" fontId="1" fillId="0" borderId="36" xfId="0" applyNumberFormat="1" applyFont="1" applyBorder="1" applyAlignment="1">
      <alignment horizontal="center" vertical="center" wrapText="1"/>
    </xf>
    <xf numFmtId="173" fontId="1" fillId="8" borderId="96" xfId="0" applyNumberFormat="1" applyFont="1" applyFill="1" applyBorder="1" applyAlignment="1">
      <alignment horizontal="center" vertical="center" wrapText="1"/>
    </xf>
    <xf numFmtId="173" fontId="1" fillId="8" borderId="23" xfId="0" applyNumberFormat="1" applyFont="1" applyFill="1" applyBorder="1" applyAlignment="1">
      <alignment horizontal="center" vertical="center" wrapText="1"/>
    </xf>
    <xf numFmtId="173" fontId="1" fillId="8" borderId="134" xfId="0" applyNumberFormat="1" applyFont="1" applyFill="1" applyBorder="1" applyAlignment="1">
      <alignment horizontal="center" vertical="center" wrapText="1"/>
    </xf>
    <xf numFmtId="173" fontId="1" fillId="8" borderId="16" xfId="0" applyNumberFormat="1" applyFont="1" applyFill="1" applyBorder="1" applyAlignment="1">
      <alignment horizontal="center" vertical="center" wrapText="1"/>
    </xf>
    <xf numFmtId="173" fontId="1" fillId="8" borderId="86" xfId="0" applyNumberFormat="1" applyFont="1" applyFill="1" applyBorder="1" applyAlignment="1">
      <alignment horizontal="center" vertical="center" wrapText="1"/>
    </xf>
    <xf numFmtId="173" fontId="1" fillId="8" borderId="103" xfId="0" applyNumberFormat="1" applyFont="1" applyFill="1" applyBorder="1" applyAlignment="1">
      <alignment horizontal="center" vertical="center" wrapText="1"/>
    </xf>
    <xf numFmtId="0" fontId="0" fillId="0" borderId="80" xfId="0" applyFont="1" applyFill="1" applyBorder="1" applyAlignment="1">
      <alignment horizontal="center" vertical="center"/>
    </xf>
    <xf numFmtId="0" fontId="0" fillId="0" borderId="95" xfId="0" applyFont="1" applyFill="1" applyBorder="1" applyAlignment="1">
      <alignment horizontal="center" vertical="center"/>
    </xf>
    <xf numFmtId="0" fontId="1" fillId="0" borderId="81" xfId="0" applyFont="1" applyBorder="1" applyAlignment="1">
      <alignment horizontal="center" vertical="center" wrapText="1"/>
    </xf>
    <xf numFmtId="0" fontId="1" fillId="0" borderId="35" xfId="0" applyFont="1" applyBorder="1" applyAlignment="1">
      <alignment horizontal="center" vertical="center" wrapText="1"/>
    </xf>
    <xf numFmtId="0" fontId="1" fillId="0" borderId="36" xfId="0" applyFont="1" applyBorder="1" applyAlignment="1">
      <alignment horizontal="center" vertical="center" wrapText="1"/>
    </xf>
    <xf numFmtId="49" fontId="0" fillId="0" borderId="81" xfId="0" applyNumberFormat="1" applyFont="1" applyBorder="1" applyAlignment="1">
      <alignment horizontal="left" vertical="top" wrapText="1"/>
    </xf>
    <xf numFmtId="49" fontId="0" fillId="0" borderId="35" xfId="0" applyNumberFormat="1" applyFont="1" applyBorder="1" applyAlignment="1">
      <alignment horizontal="left" vertical="top" wrapText="1"/>
    </xf>
    <xf numFmtId="49" fontId="0" fillId="0" borderId="36" xfId="0" applyNumberFormat="1" applyFont="1" applyBorder="1" applyAlignment="1">
      <alignment horizontal="left" vertical="top" wrapText="1"/>
    </xf>
    <xf numFmtId="0" fontId="1" fillId="0" borderId="0" xfId="0" applyFont="1" applyAlignment="1">
      <alignment horizontal="left" wrapText="1"/>
    </xf>
    <xf numFmtId="0" fontId="0" fillId="8" borderId="14" xfId="0" applyFont="1" applyFill="1" applyBorder="1" applyAlignment="1">
      <alignment horizontal="left" vertical="top" wrapText="1"/>
    </xf>
    <xf numFmtId="0" fontId="0" fillId="8" borderId="7" xfId="0" applyFont="1" applyFill="1" applyBorder="1" applyAlignment="1">
      <alignment horizontal="left" vertical="top" wrapText="1"/>
    </xf>
    <xf numFmtId="0" fontId="0" fillId="8" borderId="11" xfId="0" applyFont="1" applyFill="1" applyBorder="1" applyAlignment="1">
      <alignment horizontal="left" vertical="top" wrapText="1"/>
    </xf>
    <xf numFmtId="0" fontId="0" fillId="8" borderId="92" xfId="0" applyFont="1" applyFill="1" applyBorder="1" applyAlignment="1">
      <alignment horizontal="left" vertical="top" wrapText="1"/>
    </xf>
    <xf numFmtId="0" fontId="0" fillId="8" borderId="12" xfId="0" applyFont="1" applyFill="1" applyBorder="1" applyAlignment="1">
      <alignment horizontal="left" vertical="top" wrapText="1"/>
    </xf>
    <xf numFmtId="0" fontId="0" fillId="8" borderId="13" xfId="0" applyFont="1" applyFill="1" applyBorder="1" applyAlignment="1">
      <alignment horizontal="left" vertical="top" wrapText="1"/>
    </xf>
    <xf numFmtId="0" fontId="19" fillId="0" borderId="81" xfId="0" applyFont="1" applyFill="1" applyBorder="1" applyAlignment="1">
      <alignment horizontal="center" vertical="center"/>
    </xf>
    <xf numFmtId="0" fontId="19" fillId="0" borderId="35" xfId="0" applyFont="1" applyFill="1" applyBorder="1" applyAlignment="1">
      <alignment horizontal="center" vertical="center"/>
    </xf>
    <xf numFmtId="0" fontId="19" fillId="0" borderId="36" xfId="0" applyFont="1" applyFill="1" applyBorder="1" applyAlignment="1">
      <alignment horizontal="center" vertical="center"/>
    </xf>
    <xf numFmtId="0" fontId="1" fillId="0" borderId="81" xfId="0" applyFont="1" applyFill="1" applyBorder="1" applyAlignment="1">
      <alignment horizontal="center" vertical="center"/>
    </xf>
    <xf numFmtId="0" fontId="1" fillId="0" borderId="35" xfId="0" applyFont="1" applyFill="1" applyBorder="1" applyAlignment="1">
      <alignment horizontal="center" vertical="center"/>
    </xf>
    <xf numFmtId="0" fontId="1" fillId="0" borderId="36" xfId="0" applyFont="1" applyFill="1" applyBorder="1" applyAlignment="1">
      <alignment horizontal="center" vertical="center"/>
    </xf>
    <xf numFmtId="49" fontId="1" fillId="0" borderId="96" xfId="0" applyNumberFormat="1" applyFont="1" applyBorder="1" applyAlignment="1">
      <alignment horizontal="center" vertical="center" wrapText="1"/>
    </xf>
    <xf numFmtId="49" fontId="1" fillId="0" borderId="23" xfId="0" applyNumberFormat="1" applyFont="1" applyBorder="1" applyAlignment="1">
      <alignment horizontal="center" vertical="center" wrapText="1"/>
    </xf>
    <xf numFmtId="49" fontId="1" fillId="0" borderId="64" xfId="0" applyNumberFormat="1" applyFont="1" applyBorder="1" applyAlignment="1">
      <alignment horizontal="center" vertical="center" wrapText="1"/>
    </xf>
    <xf numFmtId="49" fontId="1" fillId="0" borderId="15" xfId="0" applyNumberFormat="1" applyFont="1" applyBorder="1" applyAlignment="1">
      <alignment horizontal="center" vertical="center" wrapText="1"/>
    </xf>
    <xf numFmtId="49" fontId="1" fillId="0" borderId="0" xfId="0" applyNumberFormat="1" applyFont="1" applyBorder="1" applyAlignment="1">
      <alignment horizontal="center" vertical="center" wrapText="1"/>
    </xf>
    <xf numFmtId="49" fontId="1" fillId="0" borderId="17" xfId="0" applyNumberFormat="1" applyFont="1" applyBorder="1" applyAlignment="1">
      <alignment horizontal="center" vertical="center" wrapText="1"/>
    </xf>
    <xf numFmtId="49" fontId="1" fillId="0" borderId="16" xfId="0" applyNumberFormat="1" applyFont="1" applyBorder="1" applyAlignment="1">
      <alignment horizontal="center" vertical="center" wrapText="1"/>
    </xf>
    <xf numFmtId="49" fontId="1" fillId="0" borderId="86" xfId="0" applyNumberFormat="1" applyFont="1" applyBorder="1" applyAlignment="1">
      <alignment horizontal="center" vertical="center" wrapText="1"/>
    </xf>
    <xf numFmtId="49" fontId="1" fillId="0" borderId="90" xfId="0" applyNumberFormat="1" applyFont="1" applyBorder="1" applyAlignment="1">
      <alignment horizontal="center" vertical="center" wrapText="1"/>
    </xf>
    <xf numFmtId="173" fontId="1" fillId="0" borderId="96" xfId="1" applyNumberFormat="1" applyFont="1" applyFill="1" applyBorder="1" applyAlignment="1" applyProtection="1">
      <alignment horizontal="center" vertical="center"/>
    </xf>
    <xf numFmtId="173" fontId="1" fillId="0" borderId="23" xfId="1" applyNumberFormat="1" applyFont="1" applyFill="1" applyBorder="1" applyAlignment="1" applyProtection="1">
      <alignment horizontal="center" vertical="center"/>
    </xf>
    <xf numFmtId="173" fontId="1" fillId="0" borderId="64" xfId="1" applyNumberFormat="1" applyFont="1" applyFill="1" applyBorder="1" applyAlignment="1" applyProtection="1">
      <alignment horizontal="center" vertical="center"/>
    </xf>
    <xf numFmtId="173" fontId="1" fillId="0" borderId="16" xfId="1" applyNumberFormat="1" applyFont="1" applyFill="1" applyBorder="1" applyAlignment="1" applyProtection="1">
      <alignment horizontal="center" vertical="center"/>
    </xf>
    <xf numFmtId="173" fontId="1" fillId="0" borderId="86" xfId="1" applyNumberFormat="1" applyFont="1" applyFill="1" applyBorder="1" applyAlignment="1" applyProtection="1">
      <alignment horizontal="center" vertical="center"/>
    </xf>
    <xf numFmtId="173" fontId="1" fillId="0" borderId="90" xfId="1" applyNumberFormat="1" applyFont="1" applyFill="1" applyBorder="1" applyAlignment="1" applyProtection="1">
      <alignment horizontal="center" vertical="center"/>
    </xf>
    <xf numFmtId="49" fontId="0" fillId="8" borderId="14" xfId="0" applyNumberFormat="1" applyFont="1" applyFill="1" applyBorder="1" applyAlignment="1">
      <alignment horizontal="left" vertical="top" wrapText="1"/>
    </xf>
    <xf numFmtId="49" fontId="0" fillId="8" borderId="7" xfId="0" applyNumberFormat="1" applyFont="1" applyFill="1" applyBorder="1" applyAlignment="1">
      <alignment horizontal="left" vertical="top" wrapText="1"/>
    </xf>
    <xf numFmtId="49" fontId="0" fillId="8" borderId="11" xfId="0" applyNumberFormat="1" applyFont="1" applyFill="1" applyBorder="1" applyAlignment="1">
      <alignment horizontal="left" vertical="top" wrapText="1"/>
    </xf>
    <xf numFmtId="0" fontId="20" fillId="14" borderId="96" xfId="0" applyFont="1" applyFill="1" applyBorder="1" applyAlignment="1">
      <alignment horizontal="center" vertical="top" wrapText="1"/>
    </xf>
    <xf numFmtId="0" fontId="20" fillId="14" borderId="23" xfId="0" applyFont="1" applyFill="1" applyBorder="1" applyAlignment="1">
      <alignment horizontal="center" vertical="top" wrapText="1"/>
    </xf>
    <xf numFmtId="0" fontId="20" fillId="14" borderId="64" xfId="0" applyFont="1" applyFill="1" applyBorder="1" applyAlignment="1">
      <alignment horizontal="center" vertical="top" wrapText="1"/>
    </xf>
    <xf numFmtId="0" fontId="20" fillId="14" borderId="15" xfId="0" applyFont="1" applyFill="1" applyBorder="1" applyAlignment="1">
      <alignment horizontal="center" vertical="top" wrapText="1"/>
    </xf>
    <xf numFmtId="0" fontId="20" fillId="14" borderId="0" xfId="0" applyFont="1" applyFill="1" applyBorder="1" applyAlignment="1">
      <alignment horizontal="center" vertical="top" wrapText="1"/>
    </xf>
    <xf numFmtId="0" fontId="20" fillId="14" borderId="17" xfId="0" applyFont="1" applyFill="1" applyBorder="1" applyAlignment="1">
      <alignment horizontal="center" vertical="top" wrapText="1"/>
    </xf>
    <xf numFmtId="0" fontId="20" fillId="14" borderId="16" xfId="0" applyFont="1" applyFill="1" applyBorder="1" applyAlignment="1">
      <alignment horizontal="center" vertical="top" wrapText="1"/>
    </xf>
    <xf numFmtId="0" fontId="20" fillId="14" borderId="86" xfId="0" applyFont="1" applyFill="1" applyBorder="1" applyAlignment="1">
      <alignment horizontal="center" vertical="top" wrapText="1"/>
    </xf>
    <xf numFmtId="0" fontId="20" fillId="14" borderId="90" xfId="0" applyFont="1" applyFill="1" applyBorder="1" applyAlignment="1">
      <alignment horizontal="center" vertical="top" wrapText="1"/>
    </xf>
    <xf numFmtId="49" fontId="0" fillId="8" borderId="8" xfId="0" applyNumberFormat="1" applyFont="1" applyFill="1" applyBorder="1" applyAlignment="1">
      <alignment horizontal="left" vertical="top" wrapText="1"/>
    </xf>
    <xf numFmtId="49" fontId="0" fillId="8" borderId="9" xfId="0" applyNumberFormat="1" applyFont="1" applyFill="1" applyBorder="1" applyAlignment="1">
      <alignment horizontal="left" vertical="top" wrapText="1"/>
    </xf>
    <xf numFmtId="49" fontId="0" fillId="8" borderId="10" xfId="0" applyNumberFormat="1" applyFont="1" applyFill="1" applyBorder="1" applyAlignment="1">
      <alignment horizontal="left" vertical="top" wrapText="1"/>
    </xf>
    <xf numFmtId="0" fontId="0" fillId="0" borderId="96" xfId="0" applyFont="1" applyBorder="1" applyAlignment="1">
      <alignment horizontal="left" vertical="top" wrapText="1"/>
    </xf>
    <xf numFmtId="0" fontId="0" fillId="0" borderId="23" xfId="0" applyFont="1" applyBorder="1" applyAlignment="1">
      <alignment horizontal="left" vertical="top" wrapText="1"/>
    </xf>
    <xf numFmtId="0" fontId="0" fillId="0" borderId="64" xfId="0" applyFont="1" applyBorder="1" applyAlignment="1">
      <alignment horizontal="left" vertical="top" wrapText="1"/>
    </xf>
    <xf numFmtId="0" fontId="0" fillId="0" borderId="15" xfId="0" applyFont="1" applyBorder="1" applyAlignment="1">
      <alignment horizontal="left" vertical="top" wrapText="1"/>
    </xf>
    <xf numFmtId="0" fontId="0" fillId="0" borderId="0" xfId="0" applyFont="1" applyBorder="1" applyAlignment="1">
      <alignment horizontal="left" vertical="top" wrapText="1"/>
    </xf>
    <xf numFmtId="0" fontId="0" fillId="0" borderId="17" xfId="0" applyFont="1" applyBorder="1" applyAlignment="1">
      <alignment horizontal="left" vertical="top" wrapText="1"/>
    </xf>
    <xf numFmtId="0" fontId="0" fillId="0" borderId="16" xfId="0" applyFont="1" applyBorder="1" applyAlignment="1">
      <alignment horizontal="left" vertical="top" wrapText="1"/>
    </xf>
    <xf numFmtId="0" fontId="0" fillId="0" borderId="86" xfId="0" applyFont="1" applyBorder="1" applyAlignment="1">
      <alignment horizontal="left" vertical="top" wrapText="1"/>
    </xf>
    <xf numFmtId="0" fontId="0" fillId="0" borderId="90" xfId="0" applyFont="1" applyBorder="1" applyAlignment="1">
      <alignment horizontal="left" vertical="top" wrapText="1"/>
    </xf>
    <xf numFmtId="49" fontId="1" fillId="0" borderId="109" xfId="0" applyNumberFormat="1" applyFont="1" applyBorder="1" applyAlignment="1">
      <alignment horizontal="center" vertical="center" wrapText="1"/>
    </xf>
    <xf numFmtId="49" fontId="1" fillId="0" borderId="14" xfId="0" applyNumberFormat="1" applyFont="1" applyBorder="1" applyAlignment="1">
      <alignment horizontal="center" vertical="center" wrapText="1"/>
    </xf>
    <xf numFmtId="49" fontId="25" fillId="0" borderId="66" xfId="0" applyNumberFormat="1" applyFont="1" applyBorder="1" applyAlignment="1">
      <alignment horizontal="center" vertical="center" wrapText="1"/>
    </xf>
    <xf numFmtId="49" fontId="25" fillId="0" borderId="68" xfId="0" applyNumberFormat="1" applyFont="1" applyBorder="1" applyAlignment="1">
      <alignment horizontal="center" vertical="center" wrapText="1"/>
    </xf>
    <xf numFmtId="0" fontId="0" fillId="0" borderId="66" xfId="0" applyFont="1" applyBorder="1" applyAlignment="1">
      <alignment horizontal="center"/>
    </xf>
    <xf numFmtId="0" fontId="19" fillId="2" borderId="77" xfId="0" applyFont="1" applyFill="1" applyBorder="1" applyAlignment="1">
      <alignment horizontal="left" vertical="center" wrapText="1"/>
    </xf>
    <xf numFmtId="0" fontId="19" fillId="2" borderId="7" xfId="0" applyFont="1" applyFill="1" applyBorder="1" applyAlignment="1">
      <alignment horizontal="left" vertical="center" wrapText="1"/>
    </xf>
    <xf numFmtId="0" fontId="0" fillId="2" borderId="77" xfId="0" applyFont="1" applyFill="1" applyBorder="1" applyAlignment="1">
      <alignment horizontal="left" vertical="center" wrapText="1"/>
    </xf>
    <xf numFmtId="0" fontId="0" fillId="2" borderId="7" xfId="0" applyFont="1" applyFill="1" applyBorder="1" applyAlignment="1">
      <alignment horizontal="left" vertical="center" wrapText="1"/>
    </xf>
    <xf numFmtId="0" fontId="0" fillId="0" borderId="12" xfId="0" applyFont="1" applyBorder="1" applyAlignment="1">
      <alignment horizontal="left" vertical="center" wrapText="1"/>
    </xf>
    <xf numFmtId="0" fontId="0" fillId="2" borderId="77" xfId="0" applyFont="1" applyFill="1" applyBorder="1" applyAlignment="1" applyProtection="1">
      <alignment horizontal="left" vertical="center" wrapText="1"/>
    </xf>
    <xf numFmtId="0" fontId="0" fillId="2" borderId="7" xfId="0" applyFont="1" applyFill="1" applyBorder="1" applyAlignment="1" applyProtection="1">
      <alignment horizontal="left" vertical="center" wrapText="1"/>
    </xf>
    <xf numFmtId="0" fontId="21" fillId="0" borderId="81" xfId="0" applyFont="1" applyBorder="1" applyAlignment="1">
      <alignment horizontal="left" vertical="center" wrapText="1"/>
    </xf>
    <xf numFmtId="0" fontId="21" fillId="0" borderId="35" xfId="0" applyFont="1" applyBorder="1" applyAlignment="1">
      <alignment horizontal="left" vertical="center" wrapText="1"/>
    </xf>
    <xf numFmtId="0" fontId="21" fillId="0" borderId="36" xfId="0" applyFont="1" applyBorder="1" applyAlignment="1">
      <alignment horizontal="left" vertical="center" wrapText="1"/>
    </xf>
    <xf numFmtId="49" fontId="0" fillId="8" borderId="41" xfId="0" applyNumberFormat="1" applyFont="1" applyFill="1" applyBorder="1" applyAlignment="1">
      <alignment horizontal="left" vertical="top" wrapText="1"/>
    </xf>
    <xf numFmtId="49" fontId="0" fillId="8" borderId="19" xfId="0" applyNumberFormat="1" applyFont="1" applyFill="1" applyBorder="1" applyAlignment="1">
      <alignment horizontal="left" vertical="top" wrapText="1"/>
    </xf>
    <xf numFmtId="49" fontId="0" fillId="8" borderId="80" xfId="0" applyNumberFormat="1" applyFont="1" applyFill="1" applyBorder="1" applyAlignment="1">
      <alignment horizontal="left" vertical="top" wrapText="1"/>
    </xf>
    <xf numFmtId="0" fontId="0" fillId="8" borderId="8" xfId="0" applyFont="1" applyFill="1" applyBorder="1" applyAlignment="1">
      <alignment horizontal="left" vertical="top" wrapText="1"/>
    </xf>
    <xf numFmtId="0" fontId="0" fillId="8" borderId="9" xfId="0" applyFont="1" applyFill="1" applyBorder="1" applyAlignment="1">
      <alignment horizontal="left" vertical="top" wrapText="1"/>
    </xf>
    <xf numFmtId="0" fontId="0" fillId="8" borderId="10" xfId="0" applyFont="1" applyFill="1" applyBorder="1" applyAlignment="1">
      <alignment horizontal="left" vertical="top" wrapText="1"/>
    </xf>
    <xf numFmtId="0" fontId="0" fillId="0" borderId="9" xfId="0" applyFont="1" applyBorder="1" applyAlignment="1">
      <alignment horizontal="center"/>
    </xf>
    <xf numFmtId="49" fontId="1" fillId="0" borderId="135" xfId="0" applyNumberFormat="1" applyFont="1" applyBorder="1" applyAlignment="1">
      <alignment horizontal="center" vertical="center" wrapText="1"/>
    </xf>
    <xf numFmtId="49" fontId="25" fillId="0" borderId="154" xfId="0" applyNumberFormat="1" applyFont="1" applyBorder="1" applyAlignment="1">
      <alignment horizontal="center" vertical="center" wrapText="1"/>
    </xf>
    <xf numFmtId="49" fontId="25" fillId="0" borderId="155" xfId="0" applyNumberFormat="1" applyFont="1" applyBorder="1" applyAlignment="1">
      <alignment horizontal="center" vertical="center" wrapText="1"/>
    </xf>
    <xf numFmtId="49" fontId="0" fillId="8" borderId="20" xfId="0" applyNumberFormat="1" applyFont="1" applyFill="1" applyBorder="1" applyAlignment="1">
      <alignment horizontal="left" vertical="top" wrapText="1"/>
    </xf>
    <xf numFmtId="49" fontId="0" fillId="8" borderId="112" xfId="0" applyNumberFormat="1" applyFont="1" applyFill="1" applyBorder="1" applyAlignment="1">
      <alignment horizontal="left" vertical="top" wrapText="1"/>
    </xf>
    <xf numFmtId="49" fontId="0" fillId="8" borderId="76" xfId="0" applyNumberFormat="1" applyFont="1" applyFill="1" applyBorder="1" applyAlignment="1">
      <alignment horizontal="left" vertical="top" wrapText="1"/>
    </xf>
    <xf numFmtId="0" fontId="1" fillId="0" borderId="0" xfId="0" applyFont="1" applyBorder="1" applyAlignment="1">
      <alignment horizontal="center" vertical="center" wrapText="1"/>
    </xf>
    <xf numFmtId="0" fontId="1" fillId="0" borderId="0" xfId="0" applyFont="1" applyBorder="1" applyAlignment="1">
      <alignment horizontal="center"/>
    </xf>
    <xf numFmtId="49" fontId="0" fillId="8" borderId="109" xfId="0" applyNumberFormat="1" applyFont="1" applyFill="1" applyBorder="1" applyAlignment="1">
      <alignment horizontal="left" vertical="top" wrapText="1"/>
    </xf>
    <xf numFmtId="49" fontId="0" fillId="8" borderId="110" xfId="0" applyNumberFormat="1" applyFont="1" applyFill="1" applyBorder="1" applyAlignment="1">
      <alignment horizontal="left" vertical="top" wrapText="1"/>
    </xf>
    <xf numFmtId="49" fontId="0" fillId="8" borderId="113" xfId="0" applyNumberFormat="1" applyFont="1" applyFill="1" applyBorder="1" applyAlignment="1">
      <alignment horizontal="left" vertical="top" wrapText="1"/>
    </xf>
    <xf numFmtId="0" fontId="0" fillId="8" borderId="20" xfId="0" applyFont="1" applyFill="1" applyBorder="1" applyAlignment="1">
      <alignment horizontal="left" vertical="top" wrapText="1"/>
    </xf>
    <xf numFmtId="0" fontId="0" fillId="8" borderId="112" xfId="0" applyFont="1" applyFill="1" applyBorder="1" applyAlignment="1">
      <alignment horizontal="left" vertical="top" wrapText="1"/>
    </xf>
    <xf numFmtId="0" fontId="0" fillId="8" borderId="76" xfId="0" applyFont="1" applyFill="1" applyBorder="1" applyAlignment="1">
      <alignment horizontal="left" vertical="top" wrapText="1"/>
    </xf>
    <xf numFmtId="173" fontId="1" fillId="7" borderId="91" xfId="1" applyNumberFormat="1" applyFont="1" applyFill="1" applyBorder="1" applyAlignment="1" applyProtection="1">
      <alignment horizontal="center" vertical="center"/>
    </xf>
    <xf numFmtId="173" fontId="1" fillId="7" borderId="89" xfId="1" applyNumberFormat="1" applyFont="1" applyFill="1" applyBorder="1" applyAlignment="1" applyProtection="1">
      <alignment horizontal="center" vertical="center"/>
    </xf>
    <xf numFmtId="0" fontId="0" fillId="8" borderId="21" xfId="0" applyFont="1" applyFill="1" applyBorder="1" applyAlignment="1">
      <alignment horizontal="left" vertical="top" wrapText="1"/>
    </xf>
    <xf numFmtId="0" fontId="0" fillId="8" borderId="107" xfId="0" applyFont="1" applyFill="1" applyBorder="1" applyAlignment="1">
      <alignment horizontal="left" vertical="top" wrapText="1"/>
    </xf>
    <xf numFmtId="0" fontId="0" fillId="8" borderId="111" xfId="0" applyFont="1" applyFill="1" applyBorder="1" applyAlignment="1">
      <alignment horizontal="left" vertical="top" wrapText="1"/>
    </xf>
    <xf numFmtId="173" fontId="1" fillId="11" borderId="96" xfId="1" applyNumberFormat="1" applyFont="1" applyFill="1" applyBorder="1" applyAlignment="1" applyProtection="1">
      <alignment horizontal="center" vertical="center"/>
    </xf>
    <xf numFmtId="173" fontId="1" fillId="11" borderId="23" xfId="1" applyNumberFormat="1" applyFont="1" applyFill="1" applyBorder="1" applyAlignment="1" applyProtection="1">
      <alignment horizontal="center" vertical="center"/>
    </xf>
    <xf numFmtId="173" fontId="1" fillId="11" borderId="64" xfId="1" applyNumberFormat="1" applyFont="1" applyFill="1" applyBorder="1" applyAlignment="1" applyProtection="1">
      <alignment horizontal="center" vertical="center"/>
    </xf>
    <xf numFmtId="173" fontId="1" fillId="11" borderId="16" xfId="1" applyNumberFormat="1" applyFont="1" applyFill="1" applyBorder="1" applyAlignment="1" applyProtection="1">
      <alignment horizontal="center" vertical="center"/>
    </xf>
    <xf numFmtId="173" fontId="1" fillId="11" borderId="86" xfId="1" applyNumberFormat="1" applyFont="1" applyFill="1" applyBorder="1" applyAlignment="1" applyProtection="1">
      <alignment horizontal="center" vertical="center"/>
    </xf>
    <xf numFmtId="173" fontId="1" fillId="11" borderId="90" xfId="1" applyNumberFormat="1" applyFont="1" applyFill="1" applyBorder="1" applyAlignment="1" applyProtection="1">
      <alignment horizontal="center" vertical="center"/>
    </xf>
    <xf numFmtId="49" fontId="1" fillId="0" borderId="136" xfId="0" applyNumberFormat="1" applyFont="1" applyBorder="1" applyAlignment="1">
      <alignment horizontal="center" vertical="center" wrapText="1"/>
    </xf>
    <xf numFmtId="49" fontId="1" fillId="0" borderId="137" xfId="0" applyNumberFormat="1" applyFont="1" applyBorder="1" applyAlignment="1">
      <alignment horizontal="center" vertical="center" wrapText="1"/>
    </xf>
    <xf numFmtId="49" fontId="25" fillId="0" borderId="104" xfId="0" applyNumberFormat="1" applyFont="1" applyBorder="1" applyAlignment="1">
      <alignment horizontal="center" vertical="center" wrapText="1"/>
    </xf>
    <xf numFmtId="49" fontId="25" fillId="0" borderId="153" xfId="0" applyNumberFormat="1" applyFont="1" applyBorder="1" applyAlignment="1">
      <alignment horizontal="center" vertical="center" wrapText="1"/>
    </xf>
    <xf numFmtId="0" fontId="1" fillId="14" borderId="96" xfId="0" applyFont="1" applyFill="1" applyBorder="1" applyAlignment="1">
      <alignment horizontal="center" vertical="top" wrapText="1"/>
    </xf>
    <xf numFmtId="0" fontId="1" fillId="14" borderId="23" xfId="0" applyFont="1" applyFill="1" applyBorder="1" applyAlignment="1">
      <alignment horizontal="center" vertical="top" wrapText="1"/>
    </xf>
    <xf numFmtId="0" fontId="1" fillId="14" borderId="64" xfId="0" applyFont="1" applyFill="1" applyBorder="1" applyAlignment="1">
      <alignment horizontal="center" vertical="top" wrapText="1"/>
    </xf>
    <xf numFmtId="0" fontId="1" fillId="14" borderId="15" xfId="0" applyFont="1" applyFill="1" applyBorder="1" applyAlignment="1">
      <alignment horizontal="center" vertical="top" wrapText="1"/>
    </xf>
    <xf numFmtId="0" fontId="1" fillId="14" borderId="0" xfId="0" applyFont="1" applyFill="1" applyBorder="1" applyAlignment="1">
      <alignment horizontal="center" vertical="top" wrapText="1"/>
    </xf>
    <xf numFmtId="0" fontId="1" fillId="14" borderId="17" xfId="0" applyFont="1" applyFill="1" applyBorder="1" applyAlignment="1">
      <alignment horizontal="center" vertical="top" wrapText="1"/>
    </xf>
    <xf numFmtId="0" fontId="1" fillId="14" borderId="16" xfId="0" applyFont="1" applyFill="1" applyBorder="1" applyAlignment="1">
      <alignment horizontal="center" vertical="top" wrapText="1"/>
    </xf>
    <xf numFmtId="0" fontId="1" fillId="14" borderId="86" xfId="0" applyFont="1" applyFill="1" applyBorder="1" applyAlignment="1">
      <alignment horizontal="center" vertical="top" wrapText="1"/>
    </xf>
    <xf numFmtId="0" fontId="1" fillId="14" borderId="90" xfId="0" applyFont="1" applyFill="1" applyBorder="1" applyAlignment="1">
      <alignment horizontal="center" vertical="top" wrapText="1"/>
    </xf>
    <xf numFmtId="0" fontId="1" fillId="0" borderId="86" xfId="0" applyFont="1" applyBorder="1" applyAlignment="1">
      <alignment horizontal="center" vertical="center" wrapText="1"/>
    </xf>
    <xf numFmtId="0" fontId="1" fillId="0" borderId="86" xfId="0" applyFont="1" applyBorder="1" applyAlignment="1">
      <alignment horizontal="center"/>
    </xf>
    <xf numFmtId="0" fontId="1" fillId="0" borderId="0" xfId="0" applyFont="1" applyAlignment="1">
      <alignment horizontal="left" vertical="center" wrapText="1"/>
    </xf>
    <xf numFmtId="49" fontId="25" fillId="0" borderId="81" xfId="0" applyNumberFormat="1" applyFont="1" applyBorder="1" applyAlignment="1">
      <alignment horizontal="center" vertical="center" wrapText="1"/>
    </xf>
    <xf numFmtId="49" fontId="25" fillId="0" borderId="35" xfId="0" applyNumberFormat="1" applyFont="1" applyBorder="1" applyAlignment="1">
      <alignment horizontal="center" vertical="center" wrapText="1"/>
    </xf>
    <xf numFmtId="49" fontId="25" fillId="0" borderId="36" xfId="0" applyNumberFormat="1" applyFont="1" applyBorder="1" applyAlignment="1">
      <alignment horizontal="center" vertical="center" wrapText="1"/>
    </xf>
    <xf numFmtId="0" fontId="1" fillId="16" borderId="81" xfId="0" applyFont="1" applyFill="1" applyBorder="1" applyAlignment="1">
      <alignment horizontal="center" vertical="center" wrapText="1"/>
    </xf>
    <xf numFmtId="0" fontId="0" fillId="14" borderId="35" xfId="0" applyFill="1" applyBorder="1" applyAlignment="1">
      <alignment horizontal="center" vertical="center"/>
    </xf>
    <xf numFmtId="0" fontId="0" fillId="14" borderId="36" xfId="0" applyFill="1" applyBorder="1" applyAlignment="1">
      <alignment horizontal="center" vertical="center"/>
    </xf>
    <xf numFmtId="0" fontId="1" fillId="16" borderId="81" xfId="0" applyFont="1" applyFill="1" applyBorder="1" applyAlignment="1">
      <alignment horizontal="left" vertical="center" wrapText="1"/>
    </xf>
    <xf numFmtId="0" fontId="1" fillId="16" borderId="35" xfId="0" applyFont="1" applyFill="1" applyBorder="1" applyAlignment="1">
      <alignment horizontal="left" vertical="center" wrapText="1"/>
    </xf>
    <xf numFmtId="0" fontId="1" fillId="16" borderId="36" xfId="0" applyFont="1" applyFill="1" applyBorder="1" applyAlignment="1">
      <alignment horizontal="left" vertical="center" wrapText="1"/>
    </xf>
    <xf numFmtId="0" fontId="3" fillId="0" borderId="81" xfId="0" applyFont="1" applyBorder="1" applyAlignment="1">
      <alignment horizontal="center" vertical="center"/>
    </xf>
    <xf numFmtId="0" fontId="3" fillId="0" borderId="36" xfId="0" applyFont="1" applyBorder="1" applyAlignment="1">
      <alignment horizontal="center" vertical="center"/>
    </xf>
    <xf numFmtId="4" fontId="17" fillId="14" borderId="81" xfId="0" applyNumberFormat="1" applyFont="1" applyFill="1" applyBorder="1" applyAlignment="1">
      <alignment horizontal="center" vertical="center"/>
    </xf>
    <xf numFmtId="4" fontId="17" fillId="14" borderId="35" xfId="0" applyNumberFormat="1" applyFont="1" applyFill="1" applyBorder="1" applyAlignment="1">
      <alignment horizontal="center" vertical="center"/>
    </xf>
    <xf numFmtId="4" fontId="17" fillId="14" borderId="36" xfId="0" applyNumberFormat="1" applyFont="1" applyFill="1" applyBorder="1" applyAlignment="1">
      <alignment horizontal="center" vertical="center"/>
    </xf>
    <xf numFmtId="49" fontId="3" fillId="14" borderId="81" xfId="0" applyNumberFormat="1" applyFont="1" applyFill="1" applyBorder="1" applyAlignment="1">
      <alignment horizontal="center" vertical="center"/>
    </xf>
    <xf numFmtId="49" fontId="3" fillId="14" borderId="35" xfId="0" applyNumberFormat="1" applyFont="1" applyFill="1" applyBorder="1" applyAlignment="1">
      <alignment horizontal="center" vertical="center"/>
    </xf>
    <xf numFmtId="49" fontId="3" fillId="14" borderId="36" xfId="0" applyNumberFormat="1" applyFont="1" applyFill="1" applyBorder="1" applyAlignment="1">
      <alignment horizontal="center" vertical="center"/>
    </xf>
    <xf numFmtId="0" fontId="0" fillId="0" borderId="86" xfId="0" applyBorder="1" applyAlignment="1">
      <alignment horizontal="center" vertical="top"/>
    </xf>
    <xf numFmtId="0" fontId="17" fillId="17" borderId="81" xfId="0" applyFont="1" applyFill="1" applyBorder="1" applyAlignment="1">
      <alignment horizontal="center" vertical="center"/>
    </xf>
    <xf numFmtId="0" fontId="17" fillId="17" borderId="36" xfId="0" applyFont="1" applyFill="1" applyBorder="1" applyAlignment="1">
      <alignment horizontal="center" vertical="center"/>
    </xf>
    <xf numFmtId="49" fontId="25" fillId="0" borderId="96" xfId="0" applyNumberFormat="1" applyFont="1" applyBorder="1" applyAlignment="1">
      <alignment horizontal="center" vertical="center" wrapText="1"/>
    </xf>
    <xf numFmtId="49" fontId="25" fillId="0" borderId="23" xfId="0" applyNumberFormat="1" applyFont="1" applyBorder="1" applyAlignment="1">
      <alignment horizontal="center" vertical="center" wrapText="1"/>
    </xf>
    <xf numFmtId="49" fontId="25" fillId="0" borderId="64" xfId="0" applyNumberFormat="1" applyFont="1" applyBorder="1" applyAlignment="1">
      <alignment horizontal="center" vertical="center" wrapText="1"/>
    </xf>
    <xf numFmtId="0" fontId="17" fillId="0" borderId="81" xfId="0" applyFont="1" applyFill="1" applyBorder="1" applyAlignment="1">
      <alignment horizontal="left" vertical="center"/>
    </xf>
    <xf numFmtId="0" fontId="17" fillId="0" borderId="36" xfId="0" applyFont="1" applyFill="1" applyBorder="1" applyAlignment="1">
      <alignment horizontal="left" vertical="center"/>
    </xf>
    <xf numFmtId="0" fontId="1" fillId="14" borderId="81" xfId="0" applyFont="1" applyFill="1" applyBorder="1" applyAlignment="1">
      <alignment horizontal="left" vertical="center" wrapText="1"/>
    </xf>
    <xf numFmtId="0" fontId="3" fillId="14" borderId="35" xfId="0" applyFont="1" applyFill="1" applyBorder="1" applyAlignment="1">
      <alignment horizontal="left" vertical="center"/>
    </xf>
    <xf numFmtId="0" fontId="3" fillId="14" borderId="36" xfId="0" applyFont="1" applyFill="1" applyBorder="1" applyAlignment="1">
      <alignment horizontal="left" vertical="center"/>
    </xf>
    <xf numFmtId="0" fontId="20" fillId="0" borderId="0" xfId="0" applyFont="1" applyBorder="1" applyAlignment="1">
      <alignment horizontal="left" vertical="center"/>
    </xf>
    <xf numFmtId="0" fontId="0" fillId="0" borderId="20" xfId="0" applyFont="1" applyFill="1" applyBorder="1" applyAlignment="1">
      <alignment vertical="top" wrapText="1"/>
    </xf>
    <xf numFmtId="0" fontId="0" fillId="0" borderId="77" xfId="0" applyFont="1" applyFill="1" applyBorder="1" applyAlignment="1">
      <alignment vertical="top" wrapText="1"/>
    </xf>
    <xf numFmtId="0" fontId="0" fillId="0" borderId="21" xfId="0" applyFont="1" applyBorder="1">
      <alignment vertical="top"/>
    </xf>
    <xf numFmtId="0" fontId="0" fillId="0" borderId="108" xfId="0" applyFont="1" applyBorder="1">
      <alignment vertical="top"/>
    </xf>
    <xf numFmtId="0" fontId="0" fillId="0" borderId="21" xfId="0" applyFont="1" applyBorder="1" applyAlignment="1">
      <alignment horizontal="left" wrapText="1"/>
    </xf>
    <xf numFmtId="0" fontId="0" fillId="0" borderId="107" xfId="0" applyFont="1" applyBorder="1" applyAlignment="1">
      <alignment horizontal="left" wrapText="1"/>
    </xf>
    <xf numFmtId="0" fontId="0" fillId="0" borderId="111" xfId="0" applyFont="1" applyBorder="1" applyAlignment="1">
      <alignment horizontal="left" wrapText="1"/>
    </xf>
    <xf numFmtId="0" fontId="0" fillId="0" borderId="21" xfId="0" applyFont="1" applyFill="1" applyBorder="1" applyAlignment="1">
      <alignment vertical="top"/>
    </xf>
    <xf numFmtId="0" fontId="0" fillId="0" borderId="107" xfId="0" applyFont="1" applyFill="1" applyBorder="1" applyAlignment="1">
      <alignment vertical="top"/>
    </xf>
    <xf numFmtId="0" fontId="0" fillId="0" borderId="111" xfId="0" applyFont="1" applyFill="1" applyBorder="1" applyAlignment="1">
      <alignment vertical="top"/>
    </xf>
    <xf numFmtId="0" fontId="1" fillId="0" borderId="0" xfId="0" applyFont="1" applyFill="1" applyBorder="1" applyAlignment="1">
      <alignment vertical="top" wrapText="1"/>
    </xf>
    <xf numFmtId="0" fontId="0" fillId="0" borderId="21" xfId="0" applyFont="1" applyBorder="1" applyAlignment="1">
      <alignment vertical="top"/>
    </xf>
    <xf numFmtId="0" fontId="0" fillId="0" borderId="107" xfId="0" applyFont="1" applyBorder="1" applyAlignment="1">
      <alignment vertical="top"/>
    </xf>
    <xf numFmtId="0" fontId="0" fillId="0" borderId="111" xfId="0" applyFont="1" applyBorder="1" applyAlignment="1">
      <alignment vertical="top"/>
    </xf>
    <xf numFmtId="0" fontId="0" fillId="0" borderId="20" xfId="0" applyFont="1" applyBorder="1" applyAlignment="1">
      <alignment vertical="top"/>
    </xf>
    <xf numFmtId="0" fontId="0" fillId="0" borderId="112" xfId="0" applyFont="1" applyBorder="1" applyAlignment="1">
      <alignment vertical="top"/>
    </xf>
    <xf numFmtId="0" fontId="0" fillId="0" borderId="76" xfId="0" applyFont="1" applyBorder="1" applyAlignment="1">
      <alignment vertical="top"/>
    </xf>
    <xf numFmtId="0" fontId="0" fillId="0" borderId="20" xfId="0" applyFont="1" applyBorder="1" applyAlignment="1">
      <alignment horizontal="left" vertical="top" wrapText="1"/>
    </xf>
    <xf numFmtId="0" fontId="0" fillId="0" borderId="112" xfId="0" applyFont="1" applyBorder="1" applyAlignment="1">
      <alignment horizontal="left" vertical="top" wrapText="1"/>
    </xf>
    <xf numFmtId="0" fontId="0" fillId="0" borderId="76" xfId="0" applyFont="1" applyBorder="1" applyAlignment="1">
      <alignment horizontal="left" vertical="top" wrapText="1"/>
    </xf>
    <xf numFmtId="0" fontId="0" fillId="0" borderId="108" xfId="0" applyFont="1" applyBorder="1" applyAlignment="1">
      <alignment vertical="top"/>
    </xf>
    <xf numFmtId="0" fontId="1" fillId="0" borderId="116" xfId="0" applyFont="1" applyFill="1" applyBorder="1" applyAlignment="1">
      <alignment vertical="top"/>
    </xf>
    <xf numFmtId="0" fontId="0" fillId="0" borderId="117" xfId="0" applyFont="1" applyFill="1" applyBorder="1" applyAlignment="1">
      <alignment vertical="top"/>
    </xf>
    <xf numFmtId="0" fontId="6" fillId="14" borderId="81" xfId="0" applyFont="1" applyFill="1" applyBorder="1" applyAlignment="1">
      <alignment horizontal="center" vertical="top"/>
    </xf>
    <xf numFmtId="0" fontId="6" fillId="14" borderId="35" xfId="0" applyFont="1" applyFill="1" applyBorder="1" applyAlignment="1">
      <alignment horizontal="center" vertical="top"/>
    </xf>
    <xf numFmtId="0" fontId="6" fillId="14" borderId="36" xfId="0" applyFont="1" applyFill="1" applyBorder="1" applyAlignment="1">
      <alignment horizontal="center" vertical="top"/>
    </xf>
    <xf numFmtId="0" fontId="1" fillId="0" borderId="109" xfId="0" applyFont="1" applyBorder="1" applyAlignment="1">
      <alignment vertical="top"/>
    </xf>
    <xf numFmtId="0" fontId="1" fillId="0" borderId="114" xfId="0" applyFont="1" applyBorder="1" applyAlignment="1">
      <alignment vertical="top"/>
    </xf>
    <xf numFmtId="0" fontId="23" fillId="12" borderId="81" xfId="0" applyFont="1" applyFill="1" applyBorder="1" applyAlignment="1">
      <alignment horizontal="left" vertical="center" wrapText="1"/>
    </xf>
    <xf numFmtId="0" fontId="23" fillId="12" borderId="36" xfId="0" applyFont="1" applyFill="1" applyBorder="1" applyAlignment="1">
      <alignment horizontal="left" vertical="center" wrapText="1"/>
    </xf>
    <xf numFmtId="0" fontId="1" fillId="14" borderId="81" xfId="0" applyFont="1" applyFill="1" applyBorder="1" applyAlignment="1">
      <alignment horizontal="left" wrapText="1"/>
    </xf>
    <xf numFmtId="0" fontId="1" fillId="14" borderId="35" xfId="0" applyFont="1" applyFill="1" applyBorder="1" applyAlignment="1">
      <alignment horizontal="left"/>
    </xf>
    <xf numFmtId="0" fontId="1" fillId="14" borderId="36" xfId="0" applyFont="1" applyFill="1" applyBorder="1" applyAlignment="1">
      <alignment horizontal="left"/>
    </xf>
    <xf numFmtId="0" fontId="19" fillId="0" borderId="0" xfId="4" applyFont="1" applyBorder="1" applyAlignment="1">
      <alignment horizontal="left" vertical="center" wrapText="1"/>
    </xf>
    <xf numFmtId="0" fontId="0" fillId="0" borderId="81" xfId="0" applyFont="1" applyBorder="1" applyAlignment="1">
      <alignment horizontal="left" vertical="center" wrapText="1"/>
    </xf>
    <xf numFmtId="0" fontId="21" fillId="0" borderId="35" xfId="0" applyFont="1" applyBorder="1" applyAlignment="1">
      <alignment horizontal="left" vertical="center"/>
    </xf>
    <xf numFmtId="0" fontId="21" fillId="0" borderId="36" xfId="0" applyFont="1" applyBorder="1" applyAlignment="1">
      <alignment horizontal="left" vertical="center"/>
    </xf>
    <xf numFmtId="0" fontId="17" fillId="14" borderId="81" xfId="0" applyFont="1" applyFill="1" applyBorder="1" applyAlignment="1">
      <alignment horizontal="center" vertical="center" wrapText="1"/>
    </xf>
    <xf numFmtId="0" fontId="17" fillId="14" borderId="35" xfId="0" applyFont="1" applyFill="1" applyBorder="1" applyAlignment="1">
      <alignment horizontal="center" vertical="center"/>
    </xf>
    <xf numFmtId="0" fontId="17" fillId="14" borderId="36" xfId="0" applyFont="1" applyFill="1" applyBorder="1" applyAlignment="1">
      <alignment horizontal="center" vertical="center"/>
    </xf>
    <xf numFmtId="0" fontId="1" fillId="0" borderId="0" xfId="4" applyFont="1" applyFill="1" applyBorder="1" applyAlignment="1">
      <alignment horizontal="left" wrapText="1"/>
    </xf>
    <xf numFmtId="0" fontId="19" fillId="0" borderId="0" xfId="4" applyFont="1" applyFill="1" applyBorder="1" applyAlignment="1">
      <alignment horizontal="left" vertical="center"/>
    </xf>
  </cellXfs>
  <cellStyles count="6">
    <cellStyle name="Comma" xfId="1" builtinId="3"/>
    <cellStyle name="Currency" xfId="2" builtinId="4"/>
    <cellStyle name="N0" xfId="5"/>
    <cellStyle name="Normal" xfId="0" builtinId="0"/>
    <cellStyle name="Normal 2" xfId="4"/>
    <cellStyle name="Normal_Annex 4 Technical Evaluation Questionnaire v0.1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2667000</xdr:colOff>
      <xdr:row>44</xdr:row>
      <xdr:rowOff>28575</xdr:rowOff>
    </xdr:from>
    <xdr:to>
      <xdr:col>7</xdr:col>
      <xdr:colOff>266700</xdr:colOff>
      <xdr:row>47</xdr:row>
      <xdr:rowOff>23813</xdr:rowOff>
    </xdr:to>
    <xdr:sp macro="" textlink="">
      <xdr:nvSpPr>
        <xdr:cNvPr id="3073" name="AutoShape 1"/>
        <xdr:cNvSpPr>
          <a:spLocks noChangeArrowheads="1"/>
        </xdr:cNvSpPr>
      </xdr:nvSpPr>
      <xdr:spPr bwMode="auto">
        <a:xfrm>
          <a:off x="3929063" y="9553575"/>
          <a:ext cx="5267325" cy="531019"/>
        </a:xfrm>
        <a:prstGeom prst="wedgeRectCallout">
          <a:avLst>
            <a:gd name="adj1" fmla="val 76751"/>
            <a:gd name="adj2" fmla="val -80250"/>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27432" bIns="0" anchor="t" upright="1"/>
        <a:lstStyle/>
        <a:p>
          <a:pPr algn="l" rtl="0">
            <a:defRPr sz="1000"/>
          </a:pPr>
          <a:r>
            <a:rPr lang="en-GB" sz="1000" b="0" i="0" u="none" strike="noStrike" baseline="0">
              <a:solidFill>
                <a:srgbClr val="000000"/>
              </a:solidFill>
              <a:latin typeface="Arial"/>
              <a:cs typeface="Arial"/>
            </a:rPr>
            <a:t>Make sure the fields adding up the enclosure (chassis) price and the Blade price do cover all related internal parts´s price in the tables above. </a:t>
          </a:r>
        </a:p>
        <a:p>
          <a:pPr algn="l" rtl="0">
            <a:defRPr sz="1000"/>
          </a:pPr>
          <a:r>
            <a:rPr lang="en-GB" sz="1000" b="1" i="0" u="none" strike="noStrike" baseline="0">
              <a:solidFill>
                <a:srgbClr val="000000"/>
              </a:solidFill>
              <a:latin typeface="Arial"/>
              <a:cs typeface="Arial"/>
            </a:rPr>
            <a:t>You can adjust their Formula if necessary!</a:t>
          </a:r>
          <a:endParaRPr lang="en-GB"/>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495300</xdr:colOff>
      <xdr:row>31</xdr:row>
      <xdr:rowOff>14968</xdr:rowOff>
    </xdr:from>
    <xdr:to>
      <xdr:col>7</xdr:col>
      <xdr:colOff>723900</xdr:colOff>
      <xdr:row>34</xdr:row>
      <xdr:rowOff>91168</xdr:rowOff>
    </xdr:to>
    <xdr:sp macro="" textlink="">
      <xdr:nvSpPr>
        <xdr:cNvPr id="2" name="AutoShape 2"/>
        <xdr:cNvSpPr>
          <a:spLocks noChangeArrowheads="1"/>
        </xdr:cNvSpPr>
      </xdr:nvSpPr>
      <xdr:spPr bwMode="auto">
        <a:xfrm>
          <a:off x="5514975" y="6053818"/>
          <a:ext cx="3971925" cy="561975"/>
        </a:xfrm>
        <a:prstGeom prst="wedgeRectCallout">
          <a:avLst>
            <a:gd name="adj1" fmla="val 42472"/>
            <a:gd name="adj2" fmla="val 91931"/>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0" anchor="t" upright="1"/>
        <a:lstStyle/>
        <a:p>
          <a:pPr algn="l" rtl="0">
            <a:defRPr sz="1000"/>
          </a:pPr>
          <a:r>
            <a:rPr lang="en-GB" sz="1000" b="0" i="0" u="none" strike="noStrike" baseline="0">
              <a:solidFill>
                <a:srgbClr val="000000"/>
              </a:solidFill>
              <a:latin typeface="Arial"/>
              <a:cs typeface="Arial"/>
            </a:rPr>
            <a:t>Make sure this price covers all related internal parts in the table above. </a:t>
          </a:r>
        </a:p>
        <a:p>
          <a:pPr algn="l" rtl="0">
            <a:defRPr sz="1000"/>
          </a:pPr>
          <a:r>
            <a:rPr lang="en-GB" sz="1000" b="1" i="0" u="none" strike="noStrike" baseline="0">
              <a:solidFill>
                <a:srgbClr val="000000"/>
              </a:solidFill>
              <a:latin typeface="ARIAL"/>
              <a:cs typeface="ARIAL"/>
            </a:rPr>
            <a:t>You can adjust this Formula if necessary!</a:t>
          </a:r>
          <a:endParaRPr lang="en-GB"/>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xdr:col>
      <xdr:colOff>495300</xdr:colOff>
      <xdr:row>31</xdr:row>
      <xdr:rowOff>14968</xdr:rowOff>
    </xdr:from>
    <xdr:to>
      <xdr:col>7</xdr:col>
      <xdr:colOff>723900</xdr:colOff>
      <xdr:row>34</xdr:row>
      <xdr:rowOff>91168</xdr:rowOff>
    </xdr:to>
    <xdr:sp macro="" textlink="">
      <xdr:nvSpPr>
        <xdr:cNvPr id="6146" name="AutoShape 2"/>
        <xdr:cNvSpPr>
          <a:spLocks noChangeArrowheads="1"/>
        </xdr:cNvSpPr>
      </xdr:nvSpPr>
      <xdr:spPr bwMode="auto">
        <a:xfrm>
          <a:off x="5516336" y="8587468"/>
          <a:ext cx="3984171" cy="606879"/>
        </a:xfrm>
        <a:prstGeom prst="wedgeRectCallout">
          <a:avLst>
            <a:gd name="adj1" fmla="val 42472"/>
            <a:gd name="adj2" fmla="val 91931"/>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0" anchor="t" upright="1"/>
        <a:lstStyle/>
        <a:p>
          <a:pPr algn="l" rtl="0">
            <a:defRPr sz="1000"/>
          </a:pPr>
          <a:r>
            <a:rPr lang="en-GB" sz="1000" b="0" i="0" u="none" strike="noStrike" baseline="0">
              <a:solidFill>
                <a:srgbClr val="000000"/>
              </a:solidFill>
              <a:latin typeface="Arial"/>
              <a:cs typeface="Arial"/>
            </a:rPr>
            <a:t>Make sure this price covers all related internal parts in the table above. </a:t>
          </a:r>
        </a:p>
        <a:p>
          <a:pPr algn="l" rtl="0">
            <a:defRPr sz="1000"/>
          </a:pPr>
          <a:r>
            <a:rPr lang="en-GB" sz="1000" b="1" i="0" u="none" strike="noStrike" baseline="0">
              <a:solidFill>
                <a:srgbClr val="000000"/>
              </a:solidFill>
              <a:latin typeface="ARIAL"/>
              <a:cs typeface="ARIAL"/>
            </a:rPr>
            <a:t>You can adjust this Formula if necessary!</a:t>
          </a:r>
          <a:endParaRPr lang="en-GB"/>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495300</xdr:colOff>
      <xdr:row>31</xdr:row>
      <xdr:rowOff>14968</xdr:rowOff>
    </xdr:from>
    <xdr:to>
      <xdr:col>7</xdr:col>
      <xdr:colOff>723900</xdr:colOff>
      <xdr:row>34</xdr:row>
      <xdr:rowOff>91168</xdr:rowOff>
    </xdr:to>
    <xdr:sp macro="" textlink="">
      <xdr:nvSpPr>
        <xdr:cNvPr id="2" name="AutoShape 2"/>
        <xdr:cNvSpPr>
          <a:spLocks noChangeArrowheads="1"/>
        </xdr:cNvSpPr>
      </xdr:nvSpPr>
      <xdr:spPr bwMode="auto">
        <a:xfrm>
          <a:off x="5514975" y="8682718"/>
          <a:ext cx="3971925" cy="619125"/>
        </a:xfrm>
        <a:prstGeom prst="wedgeRectCallout">
          <a:avLst>
            <a:gd name="adj1" fmla="val 42472"/>
            <a:gd name="adj2" fmla="val 91931"/>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0" anchor="t" upright="1"/>
        <a:lstStyle/>
        <a:p>
          <a:pPr algn="l" rtl="0">
            <a:defRPr sz="1000"/>
          </a:pPr>
          <a:r>
            <a:rPr lang="en-GB" sz="1000" b="0" i="0" u="none" strike="noStrike" baseline="0">
              <a:solidFill>
                <a:srgbClr val="000000"/>
              </a:solidFill>
              <a:latin typeface="Arial"/>
              <a:cs typeface="Arial"/>
            </a:rPr>
            <a:t>Make sure this price covers all related internal parts in the table above. </a:t>
          </a:r>
        </a:p>
        <a:p>
          <a:pPr algn="l" rtl="0">
            <a:defRPr sz="1000"/>
          </a:pPr>
          <a:r>
            <a:rPr lang="en-GB" sz="1000" b="1" i="0" u="none" strike="noStrike" baseline="0">
              <a:solidFill>
                <a:srgbClr val="000000"/>
              </a:solidFill>
              <a:latin typeface="ARIAL"/>
              <a:cs typeface="ARIAL"/>
            </a:rPr>
            <a:t>You can adjust this Formula if necessary!</a:t>
          </a:r>
          <a:endParaRPr lang="en-GB"/>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495300</xdr:colOff>
      <xdr:row>31</xdr:row>
      <xdr:rowOff>14968</xdr:rowOff>
    </xdr:from>
    <xdr:to>
      <xdr:col>7</xdr:col>
      <xdr:colOff>723900</xdr:colOff>
      <xdr:row>34</xdr:row>
      <xdr:rowOff>91168</xdr:rowOff>
    </xdr:to>
    <xdr:sp macro="" textlink="">
      <xdr:nvSpPr>
        <xdr:cNvPr id="2" name="AutoShape 2"/>
        <xdr:cNvSpPr>
          <a:spLocks noChangeArrowheads="1"/>
        </xdr:cNvSpPr>
      </xdr:nvSpPr>
      <xdr:spPr bwMode="auto">
        <a:xfrm>
          <a:off x="5514975" y="6520543"/>
          <a:ext cx="3971925" cy="619125"/>
        </a:xfrm>
        <a:prstGeom prst="wedgeRectCallout">
          <a:avLst>
            <a:gd name="adj1" fmla="val 42472"/>
            <a:gd name="adj2" fmla="val 91931"/>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0" anchor="t" upright="1"/>
        <a:lstStyle/>
        <a:p>
          <a:pPr algn="l" rtl="0">
            <a:defRPr sz="1000"/>
          </a:pPr>
          <a:r>
            <a:rPr lang="en-GB" sz="1000" b="0" i="0" u="none" strike="noStrike" baseline="0">
              <a:solidFill>
                <a:srgbClr val="000000"/>
              </a:solidFill>
              <a:latin typeface="Arial"/>
              <a:cs typeface="Arial"/>
            </a:rPr>
            <a:t>Make sure this price covers all related internal parts in the table above. </a:t>
          </a:r>
        </a:p>
        <a:p>
          <a:pPr algn="l" rtl="0">
            <a:defRPr sz="1000"/>
          </a:pPr>
          <a:r>
            <a:rPr lang="en-GB" sz="1000" b="1" i="0" u="none" strike="noStrike" baseline="0">
              <a:solidFill>
                <a:srgbClr val="000000"/>
              </a:solidFill>
              <a:latin typeface="ARIAL"/>
              <a:cs typeface="ARIAL"/>
            </a:rPr>
            <a:t>You can adjust this Formula if necessary!</a:t>
          </a:r>
          <a:endParaRPr lang="en-GB"/>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7.bin"/><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printerSettings" Target="../printerSettings/printerSettings17.bin"/><Relationship Id="rId1" Type="http://schemas.openxmlformats.org/officeDocument/2006/relationships/printerSettings" Target="../printerSettings/printerSettings16.bin"/></Relationships>
</file>

<file path=xl/worksheets/_rels/sheet13.xml.rels><?xml version="1.0" encoding="UTF-8" standalone="yes"?>
<Relationships xmlns="http://schemas.openxmlformats.org/package/2006/relationships"><Relationship Id="rId3" Type="http://schemas.openxmlformats.org/officeDocument/2006/relationships/printerSettings" Target="../printerSettings/printerSettings21.bin"/><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4.xml.rels><?xml version="1.0" encoding="UTF-8" standalone="yes"?>
<Relationships xmlns="http://schemas.openxmlformats.org/package/2006/relationships"><Relationship Id="rId3" Type="http://schemas.openxmlformats.org/officeDocument/2006/relationships/printerSettings" Target="../printerSettings/printerSettings24.bin"/><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16.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C33"/>
  <sheetViews>
    <sheetView zoomScaleNormal="100" zoomScaleSheetLayoutView="120" workbookViewId="0">
      <selection activeCell="K8" sqref="K8"/>
    </sheetView>
  </sheetViews>
  <sheetFormatPr defaultRowHeight="12.75" x14ac:dyDescent="0.2"/>
  <cols>
    <col min="1" max="1" width="6.28515625" style="80" customWidth="1"/>
    <col min="2" max="2" width="86.28515625" style="81" customWidth="1"/>
    <col min="3" max="3" width="24.85546875" style="82" customWidth="1"/>
    <col min="4" max="16384" width="9.140625" style="80"/>
  </cols>
  <sheetData>
    <row r="1" spans="1:3" s="79" customFormat="1" ht="37.5" customHeight="1" x14ac:dyDescent="0.2">
      <c r="A1" s="610"/>
      <c r="B1" s="608" t="s">
        <v>116</v>
      </c>
      <c r="C1" s="606" t="s">
        <v>115</v>
      </c>
    </row>
    <row r="2" spans="1:3" ht="29.25" customHeight="1" thickBot="1" x14ac:dyDescent="0.25">
      <c r="A2" s="611"/>
      <c r="B2" s="609"/>
      <c r="C2" s="607"/>
    </row>
    <row r="3" spans="1:3" ht="29.25" customHeight="1" thickBot="1" x14ac:dyDescent="0.25">
      <c r="A3" s="438"/>
      <c r="B3" s="439"/>
      <c r="C3" s="440"/>
    </row>
    <row r="4" spans="1:3" ht="32.25" customHeight="1" x14ac:dyDescent="0.2">
      <c r="A4" s="450">
        <v>1</v>
      </c>
      <c r="B4" s="451" t="s">
        <v>160</v>
      </c>
      <c r="C4" s="452" t="s">
        <v>117</v>
      </c>
    </row>
    <row r="5" spans="1:3" ht="32.25" customHeight="1" x14ac:dyDescent="0.2">
      <c r="A5" s="453">
        <v>2</v>
      </c>
      <c r="B5" s="454" t="s">
        <v>287</v>
      </c>
      <c r="C5" s="455" t="s">
        <v>117</v>
      </c>
    </row>
    <row r="6" spans="1:3" ht="32.25" customHeight="1" x14ac:dyDescent="0.2">
      <c r="A6" s="453">
        <v>3</v>
      </c>
      <c r="B6" s="454" t="s">
        <v>302</v>
      </c>
      <c r="C6" s="455" t="s">
        <v>117</v>
      </c>
    </row>
    <row r="7" spans="1:3" ht="32.25" customHeight="1" x14ac:dyDescent="0.2">
      <c r="A7" s="453">
        <v>4</v>
      </c>
      <c r="B7" s="454" t="s">
        <v>299</v>
      </c>
      <c r="C7" s="455" t="s">
        <v>117</v>
      </c>
    </row>
    <row r="8" spans="1:3" ht="32.25" customHeight="1" x14ac:dyDescent="0.2">
      <c r="A8" s="453">
        <v>5</v>
      </c>
      <c r="B8" s="454" t="s">
        <v>303</v>
      </c>
      <c r="C8" s="455" t="s">
        <v>117</v>
      </c>
    </row>
    <row r="9" spans="1:3" ht="32.25" customHeight="1" x14ac:dyDescent="0.2">
      <c r="A9" s="453">
        <v>6</v>
      </c>
      <c r="B9" s="454" t="s">
        <v>161</v>
      </c>
      <c r="C9" s="455" t="s">
        <v>117</v>
      </c>
    </row>
    <row r="10" spans="1:3" ht="32.25" customHeight="1" x14ac:dyDescent="0.2">
      <c r="A10" s="453">
        <v>7</v>
      </c>
      <c r="B10" s="454" t="s">
        <v>288</v>
      </c>
      <c r="C10" s="455" t="s">
        <v>117</v>
      </c>
    </row>
    <row r="11" spans="1:3" ht="32.25" customHeight="1" x14ac:dyDescent="0.2">
      <c r="A11" s="453">
        <v>8</v>
      </c>
      <c r="B11" s="454" t="s">
        <v>304</v>
      </c>
      <c r="C11" s="455" t="s">
        <v>117</v>
      </c>
    </row>
    <row r="12" spans="1:3" ht="32.25" customHeight="1" x14ac:dyDescent="0.2">
      <c r="A12" s="453">
        <v>9</v>
      </c>
      <c r="B12" s="454" t="s">
        <v>163</v>
      </c>
      <c r="C12" s="455" t="s">
        <v>117</v>
      </c>
    </row>
    <row r="13" spans="1:3" ht="32.25" customHeight="1" x14ac:dyDescent="0.2">
      <c r="A13" s="453">
        <v>10</v>
      </c>
      <c r="B13" s="454" t="s">
        <v>289</v>
      </c>
      <c r="C13" s="455" t="s">
        <v>117</v>
      </c>
    </row>
    <row r="14" spans="1:3" ht="32.25" customHeight="1" x14ac:dyDescent="0.2">
      <c r="A14" s="453">
        <v>11</v>
      </c>
      <c r="B14" s="454" t="s">
        <v>305</v>
      </c>
      <c r="C14" s="455" t="s">
        <v>117</v>
      </c>
    </row>
    <row r="15" spans="1:3" ht="32.25" customHeight="1" x14ac:dyDescent="0.2">
      <c r="A15" s="453">
        <v>12</v>
      </c>
      <c r="B15" s="454" t="s">
        <v>162</v>
      </c>
      <c r="C15" s="455" t="s">
        <v>117</v>
      </c>
    </row>
    <row r="16" spans="1:3" ht="32.25" customHeight="1" x14ac:dyDescent="0.2">
      <c r="A16" s="453">
        <v>13</v>
      </c>
      <c r="B16" s="454" t="s">
        <v>290</v>
      </c>
      <c r="C16" s="455" t="s">
        <v>117</v>
      </c>
    </row>
    <row r="17" spans="1:3" ht="32.25" customHeight="1" x14ac:dyDescent="0.2">
      <c r="A17" s="453">
        <v>14</v>
      </c>
      <c r="B17" s="454" t="s">
        <v>306</v>
      </c>
      <c r="C17" s="455" t="s">
        <v>117</v>
      </c>
    </row>
    <row r="18" spans="1:3" ht="36" customHeight="1" x14ac:dyDescent="0.2">
      <c r="A18" s="453">
        <v>15</v>
      </c>
      <c r="B18" s="454" t="s">
        <v>164</v>
      </c>
      <c r="C18" s="455" t="s">
        <v>117</v>
      </c>
    </row>
    <row r="19" spans="1:3" ht="36" customHeight="1" x14ac:dyDescent="0.2">
      <c r="A19" s="453">
        <v>16</v>
      </c>
      <c r="B19" s="454" t="s">
        <v>291</v>
      </c>
      <c r="C19" s="455" t="s">
        <v>117</v>
      </c>
    </row>
    <row r="20" spans="1:3" ht="32.25" customHeight="1" x14ac:dyDescent="0.2">
      <c r="A20" s="453">
        <v>17</v>
      </c>
      <c r="B20" s="454" t="s">
        <v>306</v>
      </c>
      <c r="C20" s="455" t="s">
        <v>117</v>
      </c>
    </row>
    <row r="21" spans="1:3" ht="32.25" customHeight="1" x14ac:dyDescent="0.2">
      <c r="A21" s="378">
        <v>18</v>
      </c>
      <c r="B21" s="381" t="s">
        <v>311</v>
      </c>
      <c r="C21" s="383" t="s">
        <v>117</v>
      </c>
    </row>
    <row r="22" spans="1:3" ht="32.25" customHeight="1" x14ac:dyDescent="0.2">
      <c r="A22" s="378">
        <v>19</v>
      </c>
      <c r="B22" s="379" t="s">
        <v>268</v>
      </c>
      <c r="C22" s="383" t="s">
        <v>117</v>
      </c>
    </row>
    <row r="23" spans="1:3" ht="32.25" customHeight="1" x14ac:dyDescent="0.2">
      <c r="A23" s="378">
        <v>20</v>
      </c>
      <c r="B23" s="380" t="s">
        <v>126</v>
      </c>
      <c r="C23" s="383" t="s">
        <v>117</v>
      </c>
    </row>
    <row r="24" spans="1:3" ht="32.25" customHeight="1" x14ac:dyDescent="0.2">
      <c r="A24" s="378">
        <v>21</v>
      </c>
      <c r="B24" s="379" t="s">
        <v>307</v>
      </c>
      <c r="C24" s="383" t="s">
        <v>117</v>
      </c>
    </row>
    <row r="25" spans="1:3" ht="32.25" customHeight="1" x14ac:dyDescent="0.2">
      <c r="A25" s="378">
        <v>22</v>
      </c>
      <c r="B25" s="379" t="s">
        <v>292</v>
      </c>
      <c r="C25" s="383" t="s">
        <v>117</v>
      </c>
    </row>
    <row r="26" spans="1:3" ht="32.25" customHeight="1" x14ac:dyDescent="0.2">
      <c r="A26" s="378">
        <v>23</v>
      </c>
      <c r="B26" s="379" t="s">
        <v>308</v>
      </c>
      <c r="C26" s="383" t="s">
        <v>117</v>
      </c>
    </row>
    <row r="27" spans="1:3" ht="32.25" customHeight="1" x14ac:dyDescent="0.2">
      <c r="A27" s="378">
        <v>24</v>
      </c>
      <c r="B27" s="379" t="s">
        <v>293</v>
      </c>
      <c r="C27" s="383" t="s">
        <v>117</v>
      </c>
    </row>
    <row r="28" spans="1:3" ht="36" customHeight="1" x14ac:dyDescent="0.2">
      <c r="A28" s="378">
        <v>25</v>
      </c>
      <c r="B28" s="379" t="s">
        <v>267</v>
      </c>
      <c r="C28" s="383" t="s">
        <v>117</v>
      </c>
    </row>
    <row r="29" spans="1:3" ht="23.25" customHeight="1" x14ac:dyDescent="0.2">
      <c r="A29" s="378">
        <v>26</v>
      </c>
      <c r="B29" s="379" t="s">
        <v>335</v>
      </c>
      <c r="C29" s="383" t="s">
        <v>117</v>
      </c>
    </row>
    <row r="30" spans="1:3" ht="29.25" customHeight="1" x14ac:dyDescent="0.2">
      <c r="A30" s="378">
        <v>27</v>
      </c>
      <c r="B30" s="379" t="s">
        <v>266</v>
      </c>
      <c r="C30" s="383" t="s">
        <v>117</v>
      </c>
    </row>
    <row r="31" spans="1:3" ht="29.25" customHeight="1" x14ac:dyDescent="0.2">
      <c r="A31" s="378">
        <v>28</v>
      </c>
      <c r="B31" s="379" t="s">
        <v>166</v>
      </c>
      <c r="C31" s="383" t="s">
        <v>117</v>
      </c>
    </row>
    <row r="32" spans="1:3" ht="38.25" customHeight="1" thickBot="1" x14ac:dyDescent="0.25">
      <c r="A32" s="437">
        <v>29</v>
      </c>
      <c r="B32" s="382" t="s">
        <v>265</v>
      </c>
      <c r="C32" s="384" t="s">
        <v>117</v>
      </c>
    </row>
    <row r="33" spans="2:3" x14ac:dyDescent="0.2">
      <c r="B33" s="80"/>
      <c r="C33" s="80"/>
    </row>
  </sheetData>
  <mergeCells count="3">
    <mergeCell ref="C1:C2"/>
    <mergeCell ref="B1:B2"/>
    <mergeCell ref="A1:A2"/>
  </mergeCells>
  <phoneticPr fontId="2" type="noConversion"/>
  <pageMargins left="0.74803149606299213" right="0.74803149606299213" top="1.1811023622047245" bottom="0.98425196850393704" header="0.51181102362204722" footer="0.51181102362204722"/>
  <pageSetup paperSize="9" scale="43" firstPageNumber="0" orientation="landscape" horizontalDpi="300" verticalDpi="300" r:id="rId1"/>
  <headerFooter alignWithMargins="0">
    <oddHeader>&amp;CDIGIT/R3/PO/2016/020 – DCCS - Annex 6: Financial Evaluation Questionnaire
Tenderer.......................</oddHeader>
    <oddFooter>&amp;LGeneral  Mandatory Questions&amp;R&amp;P/&amp;N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rgb="FFFFFF00"/>
  </sheetPr>
  <dimension ref="A1:B10"/>
  <sheetViews>
    <sheetView zoomScaleNormal="100" zoomScaleSheetLayoutView="100" workbookViewId="0">
      <selection activeCell="A14" sqref="A14"/>
    </sheetView>
  </sheetViews>
  <sheetFormatPr defaultRowHeight="12.75" x14ac:dyDescent="0.2"/>
  <cols>
    <col min="1" max="1" width="102.5703125" customWidth="1"/>
  </cols>
  <sheetData>
    <row r="1" spans="1:2" ht="42.75" customHeight="1" thickBot="1" x14ac:dyDescent="0.25">
      <c r="A1" s="400" t="s">
        <v>118</v>
      </c>
    </row>
    <row r="2" spans="1:2" ht="28.5" customHeight="1" x14ac:dyDescent="0.2">
      <c r="A2" s="118" t="s">
        <v>392</v>
      </c>
    </row>
    <row r="3" spans="1:2" x14ac:dyDescent="0.2">
      <c r="A3" s="119"/>
      <c r="B3" s="23"/>
    </row>
    <row r="4" spans="1:2" x14ac:dyDescent="0.2">
      <c r="A4" s="119"/>
    </row>
    <row r="5" spans="1:2" x14ac:dyDescent="0.2">
      <c r="A5" s="119"/>
    </row>
    <row r="6" spans="1:2" ht="24" customHeight="1" thickBot="1" x14ac:dyDescent="0.25">
      <c r="A6" s="444" t="s">
        <v>393</v>
      </c>
    </row>
    <row r="7" spans="1:2" x14ac:dyDescent="0.2">
      <c r="A7" s="57"/>
    </row>
    <row r="8" spans="1:2" x14ac:dyDescent="0.2">
      <c r="A8" s="57"/>
    </row>
    <row r="9" spans="1:2" x14ac:dyDescent="0.2">
      <c r="A9" s="57"/>
    </row>
    <row r="10" spans="1:2" x14ac:dyDescent="0.2">
      <c r="A10" s="57"/>
    </row>
  </sheetData>
  <phoneticPr fontId="2" type="noConversion"/>
  <pageMargins left="0.74803149606299213" right="0.74803149606299213" top="1.3779527559055118" bottom="0.98425196850393704" header="0.51181102362204722" footer="0.51181102362204722"/>
  <pageSetup paperSize="9" orientation="landscape" r:id="rId1"/>
  <headerFooter alignWithMargins="0">
    <oddHeader>&amp;CDIGIT/R3/PO/2016/020 – DCCS - Annex 6: Financial Evaluation Questionnaire
Tenderer.......................</oddHeader>
    <oddFooter>&amp;LInstruction sheet&amp;R&amp;P/&amp;N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66FF66"/>
    <pageSetUpPr fitToPage="1"/>
  </sheetPr>
  <dimension ref="B1:O9"/>
  <sheetViews>
    <sheetView zoomScaleNormal="100" workbookViewId="0">
      <selection activeCell="R8" sqref="R8"/>
    </sheetView>
  </sheetViews>
  <sheetFormatPr defaultRowHeight="12.75" x14ac:dyDescent="0.2"/>
  <cols>
    <col min="2" max="2" width="17" customWidth="1"/>
    <col min="3" max="3" width="21.28515625" customWidth="1"/>
    <col min="4" max="4" width="20.28515625" customWidth="1"/>
    <col min="5" max="5" width="22.7109375" customWidth="1"/>
    <col min="6" max="6" width="27.42578125" customWidth="1"/>
    <col min="7" max="7" width="19.85546875" customWidth="1"/>
    <col min="8" max="8" width="23.140625" customWidth="1"/>
    <col min="9" max="9" width="41.42578125" customWidth="1"/>
    <col min="10" max="12" width="13.7109375" hidden="1" customWidth="1"/>
    <col min="13" max="15" width="9.140625" hidden="1" customWidth="1"/>
  </cols>
  <sheetData>
    <row r="1" spans="2:13" ht="13.5" thickBot="1" x14ac:dyDescent="0.25"/>
    <row r="2" spans="2:13" ht="26.25" customHeight="1" thickBot="1" x14ac:dyDescent="0.25">
      <c r="B2" s="617" t="s">
        <v>394</v>
      </c>
      <c r="C2" s="618"/>
      <c r="D2" s="618"/>
      <c r="E2" s="618"/>
      <c r="F2" s="618"/>
      <c r="G2" s="618"/>
      <c r="H2" s="619"/>
    </row>
    <row r="3" spans="2:13" ht="13.5" thickBot="1" x14ac:dyDescent="0.25"/>
    <row r="4" spans="2:13" ht="68.25" customHeight="1" thickBot="1" x14ac:dyDescent="0.25">
      <c r="B4" s="614" t="s">
        <v>319</v>
      </c>
      <c r="C4" s="615"/>
      <c r="D4" s="615"/>
      <c r="E4" s="615"/>
      <c r="F4" s="615"/>
      <c r="G4" s="615"/>
      <c r="H4" s="616"/>
    </row>
    <row r="6" spans="2:13" ht="13.5" thickBot="1" x14ac:dyDescent="0.25"/>
    <row r="7" spans="2:13" ht="50.25" customHeight="1" thickBot="1" x14ac:dyDescent="0.25">
      <c r="B7" s="612" t="s">
        <v>176</v>
      </c>
      <c r="C7" s="278" t="s">
        <v>177</v>
      </c>
      <c r="D7" s="279" t="s">
        <v>192</v>
      </c>
      <c r="E7" s="279" t="s">
        <v>240</v>
      </c>
      <c r="F7" s="279" t="s">
        <v>388</v>
      </c>
      <c r="G7" s="279" t="s">
        <v>241</v>
      </c>
      <c r="H7" s="279" t="s">
        <v>387</v>
      </c>
      <c r="I7" s="280" t="s">
        <v>178</v>
      </c>
      <c r="J7" s="275"/>
      <c r="K7" s="275"/>
      <c r="L7" s="275"/>
      <c r="M7" s="40"/>
    </row>
    <row r="8" spans="2:13" ht="67.5" customHeight="1" thickBot="1" x14ac:dyDescent="0.25">
      <c r="B8" s="613"/>
      <c r="C8" s="281"/>
      <c r="D8" s="282"/>
      <c r="E8" s="282"/>
      <c r="F8" s="282"/>
      <c r="G8" s="283"/>
      <c r="H8" s="284"/>
      <c r="I8" s="284"/>
      <c r="J8" s="276"/>
      <c r="K8" s="277"/>
      <c r="L8" s="277"/>
      <c r="M8" s="40"/>
    </row>
    <row r="9" spans="2:13" x14ac:dyDescent="0.2">
      <c r="H9" s="40"/>
      <c r="I9" s="40"/>
      <c r="J9" s="40"/>
      <c r="K9" s="40"/>
      <c r="L9" s="40"/>
      <c r="M9" s="40"/>
    </row>
  </sheetData>
  <mergeCells count="3">
    <mergeCell ref="B7:B8"/>
    <mergeCell ref="B4:H4"/>
    <mergeCell ref="B2:H2"/>
  </mergeCells>
  <pageMargins left="0.31496062992125984" right="0.51181102362204722" top="0.94488188976377963" bottom="0.74803149606299213" header="0.51181102362204722" footer="0.51181102362204722"/>
  <pageSetup paperSize="9" scale="59" fitToHeight="0" orientation="landscape" r:id="rId1"/>
  <headerFooter>
    <oddHeader>&amp;CDIGIT/R3/PO/2016/020 – DCCS - Annex 6: Financial Evaluation Questionnaire
Tenderer.......................</oddHeader>
    <oddFooter>&amp;LManufacturer Guarantee&amp;R&amp;P/&amp;N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rgb="FF66FF66"/>
    <pageSetUpPr fitToPage="1"/>
  </sheetPr>
  <dimension ref="B1:Q18"/>
  <sheetViews>
    <sheetView zoomScaleNormal="100" workbookViewId="0">
      <selection activeCell="H20" sqref="H20"/>
    </sheetView>
  </sheetViews>
  <sheetFormatPr defaultRowHeight="12.75" x14ac:dyDescent="0.2"/>
  <cols>
    <col min="2" max="2" width="12.28515625" customWidth="1"/>
    <col min="3" max="3" width="13.85546875" customWidth="1"/>
    <col min="4" max="4" width="16" customWidth="1"/>
    <col min="5" max="5" width="15.28515625" customWidth="1"/>
    <col min="8" max="11" width="13.7109375" customWidth="1"/>
  </cols>
  <sheetData>
    <row r="1" spans="2:17" ht="13.5" thickBot="1" x14ac:dyDescent="0.25"/>
    <row r="2" spans="2:17" ht="31.5" customHeight="1" thickBot="1" x14ac:dyDescent="0.25">
      <c r="B2" s="617" t="s">
        <v>167</v>
      </c>
      <c r="C2" s="618"/>
      <c r="D2" s="618"/>
      <c r="E2" s="618"/>
      <c r="F2" s="618"/>
      <c r="G2" s="618"/>
      <c r="H2" s="618"/>
      <c r="I2" s="618"/>
      <c r="J2" s="618"/>
      <c r="K2" s="618"/>
      <c r="L2" s="618"/>
      <c r="M2" s="618"/>
      <c r="N2" s="619"/>
    </row>
    <row r="3" spans="2:17" ht="13.5" thickBot="1" x14ac:dyDescent="0.25"/>
    <row r="4" spans="2:17" ht="12.75" customHeight="1" x14ac:dyDescent="0.2">
      <c r="B4" s="620" t="s">
        <v>391</v>
      </c>
      <c r="C4" s="621"/>
      <c r="D4" s="621"/>
      <c r="E4" s="621"/>
      <c r="F4" s="621"/>
      <c r="G4" s="621"/>
      <c r="H4" s="621"/>
      <c r="I4" s="621"/>
      <c r="J4" s="621"/>
      <c r="K4" s="621"/>
      <c r="L4" s="621"/>
      <c r="M4" s="621"/>
      <c r="N4" s="622"/>
      <c r="O4" s="83"/>
      <c r="P4" s="83"/>
      <c r="Q4" s="83"/>
    </row>
    <row r="5" spans="2:17" x14ac:dyDescent="0.2">
      <c r="B5" s="623"/>
      <c r="C5" s="624"/>
      <c r="D5" s="624"/>
      <c r="E5" s="624"/>
      <c r="F5" s="624"/>
      <c r="G5" s="624"/>
      <c r="H5" s="624"/>
      <c r="I5" s="624"/>
      <c r="J5" s="624"/>
      <c r="K5" s="624"/>
      <c r="L5" s="624"/>
      <c r="M5" s="624"/>
      <c r="N5" s="625"/>
      <c r="O5" s="83"/>
      <c r="P5" s="83"/>
      <c r="Q5" s="83"/>
    </row>
    <row r="6" spans="2:17" x14ac:dyDescent="0.2">
      <c r="B6" s="623"/>
      <c r="C6" s="624"/>
      <c r="D6" s="624"/>
      <c r="E6" s="624"/>
      <c r="F6" s="624"/>
      <c r="G6" s="624"/>
      <c r="H6" s="624"/>
      <c r="I6" s="624"/>
      <c r="J6" s="624"/>
      <c r="K6" s="624"/>
      <c r="L6" s="624"/>
      <c r="M6" s="624"/>
      <c r="N6" s="625"/>
      <c r="O6" s="83"/>
      <c r="P6" s="83"/>
      <c r="Q6" s="83"/>
    </row>
    <row r="7" spans="2:17" ht="13.5" thickBot="1" x14ac:dyDescent="0.25">
      <c r="B7" s="626"/>
      <c r="C7" s="627"/>
      <c r="D7" s="627"/>
      <c r="E7" s="627"/>
      <c r="F7" s="627"/>
      <c r="G7" s="627"/>
      <c r="H7" s="627"/>
      <c r="I7" s="627"/>
      <c r="J7" s="627"/>
      <c r="K7" s="627"/>
      <c r="L7" s="627"/>
      <c r="M7" s="627"/>
      <c r="N7" s="628"/>
      <c r="O7" s="83"/>
      <c r="P7" s="83"/>
      <c r="Q7" s="83"/>
    </row>
    <row r="8" spans="2:17" x14ac:dyDescent="0.2">
      <c r="B8" s="84"/>
    </row>
    <row r="10" spans="2:17" ht="13.5" thickBot="1" x14ac:dyDescent="0.25"/>
    <row r="11" spans="2:17" ht="50.25" customHeight="1" x14ac:dyDescent="0.2">
      <c r="B11" s="359" t="s">
        <v>168</v>
      </c>
      <c r="C11" s="593" t="s">
        <v>130</v>
      </c>
      <c r="D11" s="593" t="s">
        <v>131</v>
      </c>
      <c r="E11" s="594" t="s">
        <v>132</v>
      </c>
      <c r="F11" s="9"/>
      <c r="G11" s="9"/>
      <c r="H11" s="359" t="s">
        <v>168</v>
      </c>
      <c r="I11" s="593" t="s">
        <v>130</v>
      </c>
      <c r="J11" s="593" t="s">
        <v>131</v>
      </c>
      <c r="K11" s="594" t="s">
        <v>132</v>
      </c>
    </row>
    <row r="12" spans="2:17" ht="49.5" customHeight="1" thickBot="1" x14ac:dyDescent="0.25">
      <c r="B12" s="595" t="s">
        <v>169</v>
      </c>
      <c r="C12" s="596" t="s">
        <v>133</v>
      </c>
      <c r="D12" s="596" t="s">
        <v>134</v>
      </c>
      <c r="E12" s="597" t="s">
        <v>135</v>
      </c>
      <c r="F12" s="9"/>
      <c r="G12" s="9"/>
      <c r="H12" s="595" t="s">
        <v>170</v>
      </c>
      <c r="I12" s="598" t="s">
        <v>136</v>
      </c>
      <c r="J12" s="596" t="s">
        <v>137</v>
      </c>
      <c r="K12" s="597" t="s">
        <v>138</v>
      </c>
    </row>
    <row r="14" spans="2:17" ht="13.5" thickBot="1" x14ac:dyDescent="0.25"/>
    <row r="15" spans="2:17" ht="27" customHeight="1" thickBot="1" x14ac:dyDescent="0.25">
      <c r="B15" s="629" t="s">
        <v>390</v>
      </c>
      <c r="C15" s="630"/>
      <c r="D15" s="630"/>
      <c r="E15" s="128">
        <v>0</v>
      </c>
      <c r="H15" s="629" t="s">
        <v>389</v>
      </c>
      <c r="I15" s="630"/>
      <c r="J15" s="630"/>
      <c r="K15" s="128">
        <v>0</v>
      </c>
    </row>
    <row r="17" spans="2:11" ht="13.5" thickBot="1" x14ac:dyDescent="0.25"/>
    <row r="18" spans="2:11" ht="40.5" customHeight="1" thickBot="1" x14ac:dyDescent="0.25">
      <c r="B18" s="629" t="s">
        <v>309</v>
      </c>
      <c r="C18" s="630"/>
      <c r="D18" s="630"/>
      <c r="E18" s="128">
        <v>0</v>
      </c>
      <c r="H18" s="629" t="s">
        <v>320</v>
      </c>
      <c r="I18" s="630"/>
      <c r="J18" s="630"/>
      <c r="K18" s="128">
        <v>0</v>
      </c>
    </row>
  </sheetData>
  <mergeCells count="6">
    <mergeCell ref="B4:N7"/>
    <mergeCell ref="B15:D15"/>
    <mergeCell ref="H15:J15"/>
    <mergeCell ref="B2:N2"/>
    <mergeCell ref="B18:D18"/>
    <mergeCell ref="H18:J18"/>
  </mergeCells>
  <pageMargins left="0.31496062992125984" right="0.51181102362204722" top="0.94488188976377963" bottom="0.74803149606299213" header="0.51181102362204722" footer="0.51181102362204722"/>
  <pageSetup paperSize="9" scale="84" fitToHeight="0" orientation="landscape" r:id="rId1"/>
  <headerFooter>
    <oddHeader>&amp;CDIGIT/R3/PO/2016/020 – DCCS - Annex 6: Financial Evaluation Questionnaire
Tenderer.......................</oddHeader>
    <oddFooter>&amp;LExtended Guarantee&amp;R&amp;P/&amp;N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enableFormatConditionsCalculation="0">
    <tabColor rgb="FFFF0000"/>
    <pageSetUpPr fitToPage="1"/>
  </sheetPr>
  <dimension ref="A1:IW76"/>
  <sheetViews>
    <sheetView zoomScaleNormal="100" zoomScaleSheetLayoutView="100" workbookViewId="0">
      <selection activeCell="M8" sqref="M8"/>
    </sheetView>
  </sheetViews>
  <sheetFormatPr defaultRowHeight="12.75" x14ac:dyDescent="0.2"/>
  <cols>
    <col min="1" max="1" width="37.28515625" customWidth="1"/>
    <col min="2" max="2" width="21.42578125" customWidth="1"/>
    <col min="3" max="7" width="18.85546875" customWidth="1"/>
    <col min="8" max="8" width="22.5703125" customWidth="1"/>
    <col min="9" max="9" width="20.5703125" customWidth="1"/>
    <col min="10" max="10" width="18.85546875" customWidth="1"/>
    <col min="11" max="11" width="21.7109375" customWidth="1"/>
    <col min="12" max="14" width="18.85546875" customWidth="1"/>
  </cols>
  <sheetData>
    <row r="1" spans="1:14" s="1" customFormat="1" ht="38.25" customHeight="1" thickBot="1" x14ac:dyDescent="0.25">
      <c r="A1" s="631" t="s">
        <v>171</v>
      </c>
      <c r="B1" s="632"/>
      <c r="C1" s="632"/>
      <c r="D1" s="632"/>
      <c r="E1" s="632"/>
      <c r="F1" s="632"/>
      <c r="G1" s="632"/>
      <c r="H1" s="632"/>
      <c r="I1" s="632"/>
      <c r="J1" s="632"/>
      <c r="K1" s="28"/>
    </row>
    <row r="2" spans="1:14" s="2" customFormat="1" ht="74.25" customHeight="1" thickBot="1" x14ac:dyDescent="0.25">
      <c r="A2" s="457" t="s">
        <v>1</v>
      </c>
      <c r="B2" s="458" t="s">
        <v>2</v>
      </c>
      <c r="C2" s="458" t="s">
        <v>4</v>
      </c>
      <c r="D2" s="458" t="s">
        <v>3</v>
      </c>
      <c r="E2" s="458" t="s">
        <v>5</v>
      </c>
      <c r="F2" s="458" t="s">
        <v>242</v>
      </c>
      <c r="G2" s="459" t="s">
        <v>326</v>
      </c>
      <c r="H2" s="460" t="s">
        <v>327</v>
      </c>
      <c r="I2" s="461" t="s">
        <v>328</v>
      </c>
      <c r="J2" s="462" t="s">
        <v>329</v>
      </c>
      <c r="K2"/>
      <c r="L2"/>
      <c r="M2"/>
      <c r="N2"/>
    </row>
    <row r="3" spans="1:14" s="3" customFormat="1" ht="22.5" customHeight="1" x14ac:dyDescent="0.2">
      <c r="A3" s="463" t="s">
        <v>6</v>
      </c>
      <c r="B3" s="464" t="s">
        <v>7</v>
      </c>
      <c r="C3" s="464" t="s">
        <v>8</v>
      </c>
      <c r="D3" s="464" t="s">
        <v>14</v>
      </c>
      <c r="E3" s="464" t="s">
        <v>9</v>
      </c>
      <c r="F3" s="464" t="s">
        <v>10</v>
      </c>
      <c r="G3" s="464" t="s">
        <v>11</v>
      </c>
      <c r="H3" s="464" t="s">
        <v>24</v>
      </c>
      <c r="I3" s="464" t="s">
        <v>88</v>
      </c>
      <c r="J3" s="465" t="s">
        <v>110</v>
      </c>
      <c r="K3"/>
      <c r="L3"/>
      <c r="M3"/>
      <c r="N3"/>
    </row>
    <row r="4" spans="1:14" ht="20.25" customHeight="1" x14ac:dyDescent="0.2">
      <c r="A4" s="97" t="s">
        <v>325</v>
      </c>
      <c r="B4" s="113">
        <v>992</v>
      </c>
      <c r="C4" s="599">
        <v>966.6</v>
      </c>
      <c r="D4" s="599">
        <v>25.4</v>
      </c>
      <c r="E4" s="129">
        <f>'Standard 2 sockets Blade Server'!$H$55</f>
        <v>0</v>
      </c>
      <c r="F4" s="129">
        <f>'Standard 2 sockets Blade Server'!$H$60</f>
        <v>0</v>
      </c>
      <c r="G4" s="129">
        <f>'Standard 2 sockets Blade Server'!I55</f>
        <v>0</v>
      </c>
      <c r="H4" s="129">
        <f>'Standard 2 sockets Blade Server'!J55</f>
        <v>0</v>
      </c>
      <c r="I4" s="129">
        <f>'Standard 2 sockets Blade Server'!K55</f>
        <v>0</v>
      </c>
      <c r="J4" s="456">
        <f>'Standard 2 sockets Blade Server'!L55</f>
        <v>0</v>
      </c>
    </row>
    <row r="5" spans="1:14" ht="20.25" customHeight="1" x14ac:dyDescent="0.2">
      <c r="A5" s="97" t="s">
        <v>183</v>
      </c>
      <c r="B5" s="113">
        <v>1691</v>
      </c>
      <c r="C5" s="599">
        <v>1654.3</v>
      </c>
      <c r="D5" s="599">
        <v>36.700000000000003</v>
      </c>
      <c r="E5" s="129">
        <f>'Standard 2 sockets Rackable'!$H$40</f>
        <v>0</v>
      </c>
      <c r="F5" s="129">
        <f>'Standard 2 sockets Rackable'!$H$45</f>
        <v>0</v>
      </c>
      <c r="G5" s="129">
        <f>'Standard 2 sockets Rackable'!I40</f>
        <v>0</v>
      </c>
      <c r="H5" s="129">
        <f>'Standard 2 sockets Rackable'!J40</f>
        <v>0</v>
      </c>
      <c r="I5" s="129">
        <f>'Standard 2 sockets Rackable'!K40</f>
        <v>0</v>
      </c>
      <c r="J5" s="456">
        <f>'Standard 2 sockets Rackable'!L40</f>
        <v>0</v>
      </c>
    </row>
    <row r="6" spans="1:14" ht="20.25" customHeight="1" x14ac:dyDescent="0.2">
      <c r="A6" s="97" t="s">
        <v>184</v>
      </c>
      <c r="B6" s="113">
        <v>2567</v>
      </c>
      <c r="C6" s="599">
        <v>2538.3000000000002</v>
      </c>
      <c r="D6" s="599">
        <v>28.700000000000003</v>
      </c>
      <c r="E6" s="129">
        <f>'Advanced 2 sockets Rackable'!$H$39</f>
        <v>0</v>
      </c>
      <c r="F6" s="129">
        <f>'Advanced 2 sockets Rackable'!$H$43</f>
        <v>0</v>
      </c>
      <c r="G6" s="129">
        <f>'Advanced 2 sockets Rackable'!I39</f>
        <v>0</v>
      </c>
      <c r="H6" s="129">
        <f>'Advanced 2 sockets Rackable'!J39</f>
        <v>0</v>
      </c>
      <c r="I6" s="129">
        <f>'Advanced 2 sockets Rackable'!K39</f>
        <v>0</v>
      </c>
      <c r="J6" s="456">
        <f>'Advanced 2 sockets Rackable'!L39</f>
        <v>0</v>
      </c>
    </row>
    <row r="7" spans="1:14" ht="20.25" customHeight="1" x14ac:dyDescent="0.2">
      <c r="A7" s="97" t="s">
        <v>185</v>
      </c>
      <c r="B7" s="113">
        <v>1014</v>
      </c>
      <c r="C7" s="599">
        <v>984.15</v>
      </c>
      <c r="D7" s="599">
        <v>29.85</v>
      </c>
      <c r="E7" s="129">
        <f>'Standard 4 sockets Rackable'!$H$39</f>
        <v>0</v>
      </c>
      <c r="F7" s="129">
        <f>'Standard 4 sockets Rackable'!$H$43</f>
        <v>0</v>
      </c>
      <c r="G7" s="129">
        <f>'Standard 4 sockets Rackable'!I39</f>
        <v>0</v>
      </c>
      <c r="H7" s="129">
        <f>'Standard 4 sockets Rackable'!J39</f>
        <v>0</v>
      </c>
      <c r="I7" s="129">
        <f>'Standard 4 sockets Rackable'!K39</f>
        <v>0</v>
      </c>
      <c r="J7" s="456">
        <f>'Standard 4 sockets Rackable'!L39</f>
        <v>0</v>
      </c>
    </row>
    <row r="8" spans="1:14" ht="20.25" customHeight="1" x14ac:dyDescent="0.2">
      <c r="A8" s="97" t="s">
        <v>186</v>
      </c>
      <c r="B8" s="113">
        <v>725</v>
      </c>
      <c r="C8" s="599">
        <v>704</v>
      </c>
      <c r="D8" s="599">
        <v>21</v>
      </c>
      <c r="E8" s="129">
        <f>'Advanced 4 sockets Rackable'!$H$39</f>
        <v>0</v>
      </c>
      <c r="F8" s="129">
        <f>'Advanced 4 sockets Rackable'!$H$44</f>
        <v>0</v>
      </c>
      <c r="G8" s="129">
        <f>'Advanced 4 sockets Rackable'!I39</f>
        <v>0</v>
      </c>
      <c r="H8" s="129">
        <f>'Advanced 4 sockets Rackable'!J39</f>
        <v>0</v>
      </c>
      <c r="I8" s="129">
        <f>'Advanced 4 sockets Rackable'!K39</f>
        <v>0</v>
      </c>
      <c r="J8" s="456">
        <f>'Advanced 4 sockets Rackable'!L39</f>
        <v>0</v>
      </c>
    </row>
    <row r="9" spans="1:14" ht="20.25" customHeight="1" thickBot="1" x14ac:dyDescent="0.25">
      <c r="A9" s="130" t="s">
        <v>12</v>
      </c>
      <c r="B9" s="114">
        <f>SUM(B4:B8)</f>
        <v>6989</v>
      </c>
      <c r="C9" s="600">
        <f>SUM(C4:C8)</f>
        <v>6847.35</v>
      </c>
      <c r="D9" s="600">
        <f>SUM(D4:D8)</f>
        <v>141.65</v>
      </c>
      <c r="E9" s="131"/>
      <c r="F9" s="131"/>
      <c r="G9" s="132"/>
      <c r="H9" s="132"/>
      <c r="I9" s="466"/>
      <c r="J9" s="467"/>
    </row>
    <row r="10" spans="1:14" ht="13.5" thickBot="1" x14ac:dyDescent="0.25">
      <c r="A10" s="7"/>
      <c r="B10" s="4"/>
      <c r="C10" s="4"/>
      <c r="D10" s="4"/>
      <c r="E10" s="4"/>
      <c r="F10" s="12"/>
      <c r="G10" s="12"/>
      <c r="H10" s="12"/>
      <c r="I10" s="40"/>
      <c r="J10" s="110"/>
      <c r="K10" s="110"/>
    </row>
    <row r="11" spans="1:14" ht="100.5" customHeight="1" thickBot="1" x14ac:dyDescent="0.25">
      <c r="A11" s="457" t="s">
        <v>1</v>
      </c>
      <c r="B11" s="458" t="s">
        <v>404</v>
      </c>
      <c r="C11" s="458" t="s">
        <v>405</v>
      </c>
      <c r="D11" s="458" t="s">
        <v>300</v>
      </c>
      <c r="E11" s="458" t="s">
        <v>301</v>
      </c>
      <c r="F11" s="458" t="s">
        <v>406</v>
      </c>
      <c r="G11" s="458" t="s">
        <v>407</v>
      </c>
      <c r="H11" s="458" t="s">
        <v>408</v>
      </c>
      <c r="I11" s="458" t="s">
        <v>409</v>
      </c>
      <c r="J11" s="458" t="s">
        <v>315</v>
      </c>
      <c r="K11" s="458" t="s">
        <v>410</v>
      </c>
      <c r="L11" s="555" t="s">
        <v>13</v>
      </c>
    </row>
    <row r="12" spans="1:14" ht="30" customHeight="1" x14ac:dyDescent="0.2">
      <c r="A12" s="133"/>
      <c r="B12" s="556" t="s">
        <v>312</v>
      </c>
      <c r="C12" s="134" t="s">
        <v>313</v>
      </c>
      <c r="D12" s="134" t="s">
        <v>314</v>
      </c>
      <c r="E12" s="134" t="s">
        <v>55</v>
      </c>
      <c r="F12" s="135" t="s">
        <v>346</v>
      </c>
      <c r="G12" s="135" t="s">
        <v>347</v>
      </c>
      <c r="H12" s="554" t="s">
        <v>348</v>
      </c>
      <c r="I12" s="554" t="s">
        <v>349</v>
      </c>
      <c r="J12" s="134" t="s">
        <v>316</v>
      </c>
      <c r="K12" s="134" t="s">
        <v>317</v>
      </c>
      <c r="L12" s="136" t="s">
        <v>318</v>
      </c>
    </row>
    <row r="13" spans="1:14" ht="20.25" customHeight="1" x14ac:dyDescent="0.2">
      <c r="A13" s="97" t="str">
        <f>A4</f>
        <v>Standard 2 sockets Blade server</v>
      </c>
      <c r="B13" s="129">
        <f>IF(ISNUMBER((E4+F4)*C4),(E4+F4)*C4,"")</f>
        <v>0</v>
      </c>
      <c r="C13" s="129">
        <f>IF(ISNUMBER((E4+F4)*D4*Leasing!$F$40),(E4+F4)*D4*Leasing!$F$40,0)</f>
        <v>0</v>
      </c>
      <c r="D13" s="137">
        <v>496</v>
      </c>
      <c r="E13" s="137">
        <v>496</v>
      </c>
      <c r="F13" s="129">
        <f>((D13*G4)*5)*0.3</f>
        <v>0</v>
      </c>
      <c r="G13" s="129">
        <f>((E13*H4)*5)*0.3</f>
        <v>0</v>
      </c>
      <c r="H13" s="129">
        <f>(D13*I4)*0.7</f>
        <v>0</v>
      </c>
      <c r="I13" s="129">
        <f>(E13*J4)*0.7</f>
        <v>0</v>
      </c>
      <c r="J13" s="138">
        <f>B13+C13+F13+G13+H13+I13</f>
        <v>0</v>
      </c>
      <c r="K13" s="138">
        <f>J13*0.3</f>
        <v>0</v>
      </c>
      <c r="L13" s="139">
        <f>J13+K13</f>
        <v>0</v>
      </c>
    </row>
    <row r="14" spans="1:14" ht="20.25" customHeight="1" x14ac:dyDescent="0.2">
      <c r="A14" s="97" t="str">
        <f>A5</f>
        <v>Standard 2 sockets rackable server</v>
      </c>
      <c r="B14" s="129">
        <f>IF(ISNUMBER((E5+F5)*C5),(E5+F5)*(C5*0.8),"")</f>
        <v>0</v>
      </c>
      <c r="C14" s="129">
        <f>IF(ISNUMBER((E5+F5)*D5*Leasing!$F$40),(E5+F5)*D5*Leasing!$F$40,0)</f>
        <v>0</v>
      </c>
      <c r="D14" s="137">
        <v>1188</v>
      </c>
      <c r="E14" s="137">
        <v>497</v>
      </c>
      <c r="F14" s="129">
        <f>((D14*G5)*5)*0.3</f>
        <v>0</v>
      </c>
      <c r="G14" s="129">
        <f t="shared" ref="G14:G17" si="0">((E14*H5)*5)*0.3</f>
        <v>0</v>
      </c>
      <c r="H14" s="129">
        <f t="shared" ref="H14:H17" si="1">(D14*I5)*0.7</f>
        <v>0</v>
      </c>
      <c r="I14" s="129">
        <f t="shared" ref="I14:I17" si="2">(E14*J5)*0.7</f>
        <v>0</v>
      </c>
      <c r="J14" s="138">
        <f t="shared" ref="J14:J17" si="3">B14+C14+F14+G14+H14+I14</f>
        <v>0</v>
      </c>
      <c r="K14" s="138">
        <f>J14*0.3</f>
        <v>0</v>
      </c>
      <c r="L14" s="139">
        <f>J14+K14</f>
        <v>0</v>
      </c>
    </row>
    <row r="15" spans="1:14" ht="20.25" customHeight="1" x14ac:dyDescent="0.2">
      <c r="A15" s="97" t="str">
        <f>A6</f>
        <v>Advanced 2 sockets rackable server</v>
      </c>
      <c r="B15" s="129">
        <f>IF(ISNUMBER((E6+F6)*C6),(E6+F6)*(C6*0.8),"")</f>
        <v>0</v>
      </c>
      <c r="C15" s="129">
        <f>IF(ISNUMBER((E6+F6)*D6*Leasing!$F$40),(E6+F6)*D6*Leasing!$F$40,0)</f>
        <v>0</v>
      </c>
      <c r="D15" s="137">
        <v>1913</v>
      </c>
      <c r="E15" s="137">
        <v>654</v>
      </c>
      <c r="F15" s="129">
        <f>((D15*G6)*5)*0.3</f>
        <v>0</v>
      </c>
      <c r="G15" s="129">
        <f t="shared" si="0"/>
        <v>0</v>
      </c>
      <c r="H15" s="129">
        <f t="shared" si="1"/>
        <v>0</v>
      </c>
      <c r="I15" s="129">
        <f t="shared" si="2"/>
        <v>0</v>
      </c>
      <c r="J15" s="138">
        <f t="shared" si="3"/>
        <v>0</v>
      </c>
      <c r="K15" s="138">
        <f>J15*0.3</f>
        <v>0</v>
      </c>
      <c r="L15" s="139">
        <f>J15+K15</f>
        <v>0</v>
      </c>
    </row>
    <row r="16" spans="1:14" ht="20.25" customHeight="1" x14ac:dyDescent="0.2">
      <c r="A16" s="97" t="str">
        <f>A7</f>
        <v>Standard 4 sockets rackable server</v>
      </c>
      <c r="B16" s="129">
        <f>IF(ISNUMBER((E7+F7)*C7),(E7+F7)*(C7*0.8),"")</f>
        <v>0</v>
      </c>
      <c r="C16" s="129">
        <f>IF(ISNUMBER((E7+F7)*D7*Leasing!$F$40),(E7+F7)*D7*Leasing!$F$40,0)</f>
        <v>0</v>
      </c>
      <c r="D16" s="137">
        <v>613</v>
      </c>
      <c r="E16" s="137">
        <v>401</v>
      </c>
      <c r="F16" s="129">
        <f>((D16*G7)*5)*0.3</f>
        <v>0</v>
      </c>
      <c r="G16" s="129">
        <f t="shared" si="0"/>
        <v>0</v>
      </c>
      <c r="H16" s="129">
        <f t="shared" si="1"/>
        <v>0</v>
      </c>
      <c r="I16" s="129">
        <f t="shared" si="2"/>
        <v>0</v>
      </c>
      <c r="J16" s="138">
        <f t="shared" si="3"/>
        <v>0</v>
      </c>
      <c r="K16" s="138">
        <f>J16*0.3</f>
        <v>0</v>
      </c>
      <c r="L16" s="139">
        <f>J16+K16</f>
        <v>0</v>
      </c>
      <c r="M16" s="43"/>
    </row>
    <row r="17" spans="1:257" ht="20.25" customHeight="1" thickBot="1" x14ac:dyDescent="0.25">
      <c r="A17" s="98" t="str">
        <f>A8</f>
        <v>Advanced 4 sockets rackable server</v>
      </c>
      <c r="B17" s="140">
        <f>IF(ISNUMBER((E8+F8)*C8),(E8+F8)*(C8*0.8),"")</f>
        <v>0</v>
      </c>
      <c r="C17" s="140">
        <f>IF(ISNUMBER((E8+F8)*D8*Leasing!$F$40),(E8+F8)*D8*Leasing!$F$40,0)</f>
        <v>0</v>
      </c>
      <c r="D17" s="141">
        <v>408</v>
      </c>
      <c r="E17" s="141">
        <v>317</v>
      </c>
      <c r="F17" s="140">
        <f>((D17*G8)*5)*0.3</f>
        <v>0</v>
      </c>
      <c r="G17" s="140">
        <f t="shared" si="0"/>
        <v>0</v>
      </c>
      <c r="H17" s="140">
        <f t="shared" si="1"/>
        <v>0</v>
      </c>
      <c r="I17" s="140">
        <f t="shared" si="2"/>
        <v>0</v>
      </c>
      <c r="J17" s="142">
        <f t="shared" si="3"/>
        <v>0</v>
      </c>
      <c r="K17" s="142">
        <f>J17*0.3</f>
        <v>0</v>
      </c>
      <c r="L17" s="143">
        <f>J17+K17</f>
        <v>0</v>
      </c>
    </row>
    <row r="18" spans="1:257" s="2" customFormat="1" ht="26.25" customHeight="1" thickBot="1" x14ac:dyDescent="0.25">
      <c r="B18" s="96"/>
      <c r="C18" s="96"/>
      <c r="D18" s="96"/>
      <c r="E18" s="96"/>
      <c r="F18" s="96"/>
      <c r="G18" s="96"/>
      <c r="H18" s="96"/>
      <c r="K18" s="348" t="s">
        <v>12</v>
      </c>
      <c r="L18" s="367">
        <f>SUM(L13:L17)</f>
        <v>0</v>
      </c>
    </row>
    <row r="19" spans="1:257" s="10" customFormat="1" ht="20.25" customHeight="1" x14ac:dyDescent="0.2">
      <c r="A19"/>
      <c r="B19"/>
      <c r="C19"/>
      <c r="D19"/>
      <c r="E19" s="112"/>
      <c r="F19" s="112"/>
      <c r="G19" s="112"/>
      <c r="H19"/>
      <c r="I19" s="5"/>
      <c r="J19" s="2"/>
      <c r="K19" s="2"/>
      <c r="L19" s="9"/>
    </row>
    <row r="20" spans="1:257" s="8" customFormat="1" ht="18.75" thickBot="1" x14ac:dyDescent="0.25">
      <c r="A20"/>
      <c r="B20"/>
      <c r="C20"/>
      <c r="D20"/>
      <c r="E20"/>
      <c r="F20"/>
      <c r="G20"/>
      <c r="H20"/>
      <c r="I20" s="28"/>
      <c r="J20" s="47"/>
      <c r="K20" s="9"/>
      <c r="IV20"/>
      <c r="IW20"/>
    </row>
    <row r="21" spans="1:257" ht="43.5" customHeight="1" thickBot="1" x14ac:dyDescent="0.25">
      <c r="A21" s="655" t="s">
        <v>80</v>
      </c>
      <c r="B21" s="656"/>
      <c r="C21" s="656"/>
      <c r="D21" s="656"/>
      <c r="E21" s="656"/>
      <c r="F21" s="656"/>
      <c r="G21" s="656"/>
      <c r="H21" s="656"/>
      <c r="I21" s="656"/>
      <c r="J21" s="656"/>
      <c r="K21" s="657"/>
      <c r="L21" s="355"/>
    </row>
    <row r="22" spans="1:257" ht="48.75" customHeight="1" thickBot="1" x14ac:dyDescent="0.25">
      <c r="A22" s="41"/>
      <c r="B22" s="42"/>
      <c r="C22" s="42"/>
      <c r="D22" s="42"/>
      <c r="E22" s="559" t="s">
        <v>350</v>
      </c>
      <c r="F22" s="369" t="s">
        <v>107</v>
      </c>
      <c r="G22" s="369" t="s">
        <v>86</v>
      </c>
      <c r="H22" s="369" t="s">
        <v>103</v>
      </c>
      <c r="I22" s="369" t="s">
        <v>104</v>
      </c>
      <c r="J22" s="369" t="s">
        <v>243</v>
      </c>
      <c r="K22" s="369" t="s">
        <v>83</v>
      </c>
    </row>
    <row r="23" spans="1:257" ht="31.5" customHeight="1" thickBot="1" x14ac:dyDescent="0.25">
      <c r="A23" s="48"/>
      <c r="B23" s="49"/>
      <c r="C23" s="49"/>
      <c r="D23" s="49"/>
      <c r="E23" s="428" t="s">
        <v>6</v>
      </c>
      <c r="F23" s="428"/>
      <c r="G23" s="428" t="s">
        <v>7</v>
      </c>
      <c r="H23" s="428" t="s">
        <v>352</v>
      </c>
      <c r="I23" s="428" t="s">
        <v>14</v>
      </c>
      <c r="J23" s="428" t="s">
        <v>9</v>
      </c>
      <c r="K23" s="428" t="s">
        <v>353</v>
      </c>
    </row>
    <row r="24" spans="1:257" ht="30.75" customHeight="1" x14ac:dyDescent="0.2">
      <c r="A24" s="650" t="str">
        <f>'Professional services'!A7</f>
        <v>Project Manager</v>
      </c>
      <c r="B24" s="651"/>
      <c r="C24" s="651"/>
      <c r="D24" s="651"/>
      <c r="E24" s="574"/>
      <c r="F24" s="560" t="s">
        <v>105</v>
      </c>
      <c r="G24" s="563"/>
      <c r="H24" s="563"/>
      <c r="I24" s="563"/>
      <c r="J24" s="563"/>
      <c r="K24" s="567"/>
    </row>
    <row r="25" spans="1:257" ht="30.75" customHeight="1" thickBot="1" x14ac:dyDescent="0.25">
      <c r="A25" s="652" t="s">
        <v>360</v>
      </c>
      <c r="B25" s="653"/>
      <c r="C25" s="653"/>
      <c r="D25" s="654"/>
      <c r="E25" s="435">
        <f>ROUNDUP(($B$9*0.05)*0.3,0)</f>
        <v>105</v>
      </c>
      <c r="F25" s="561" t="s">
        <v>105</v>
      </c>
      <c r="G25" s="564">
        <f>'Professional services'!B7</f>
        <v>0</v>
      </c>
      <c r="H25" s="565"/>
      <c r="I25" s="565"/>
      <c r="J25" s="565"/>
      <c r="K25" s="568">
        <f>IF(ISNUMBER(E25*G25),E25*G25,0)</f>
        <v>0</v>
      </c>
      <c r="L25" s="40"/>
    </row>
    <row r="26" spans="1:257" ht="30.75" customHeight="1" x14ac:dyDescent="0.2">
      <c r="A26" s="633" t="str">
        <f>'Professional services'!A8</f>
        <v>IT Engineer</v>
      </c>
      <c r="B26" s="634"/>
      <c r="C26" s="634"/>
      <c r="D26" s="635"/>
      <c r="E26" s="575"/>
      <c r="F26" s="560" t="s">
        <v>105</v>
      </c>
      <c r="G26" s="563"/>
      <c r="H26" s="563"/>
      <c r="I26" s="563"/>
      <c r="J26" s="563"/>
      <c r="K26" s="567"/>
    </row>
    <row r="27" spans="1:257" ht="30.75" customHeight="1" x14ac:dyDescent="0.2">
      <c r="A27" s="636" t="s">
        <v>360</v>
      </c>
      <c r="B27" s="637"/>
      <c r="C27" s="637"/>
      <c r="D27" s="638"/>
      <c r="E27" s="368">
        <f>ROUNDUP((($B$9*0.05)*0.5)*0.8,0)</f>
        <v>140</v>
      </c>
      <c r="F27" s="562" t="s">
        <v>105</v>
      </c>
      <c r="G27" s="557">
        <f>'Professional services'!B8</f>
        <v>0</v>
      </c>
      <c r="H27" s="557">
        <f>G27/8</f>
        <v>0</v>
      </c>
      <c r="I27" s="370"/>
      <c r="J27" s="370"/>
      <c r="K27" s="569">
        <f>IF(ISNUMBER(E27*G27),E27*G27,0)</f>
        <v>0</v>
      </c>
    </row>
    <row r="28" spans="1:257" ht="30.75" customHeight="1" x14ac:dyDescent="0.2">
      <c r="A28" s="636" t="s">
        <v>361</v>
      </c>
      <c r="B28" s="637"/>
      <c r="C28" s="637"/>
      <c r="D28" s="638"/>
      <c r="E28" s="368">
        <f>ROUNDUP((($B$9*0.05)*0.5)*0.2,0)</f>
        <v>35</v>
      </c>
      <c r="F28" s="562" t="s">
        <v>101</v>
      </c>
      <c r="G28" s="370"/>
      <c r="H28" s="370"/>
      <c r="I28" s="557">
        <f>'Professional services'!D8</f>
        <v>0</v>
      </c>
      <c r="J28" s="370"/>
      <c r="K28" s="570">
        <f>IF(ISNUMBER(E28*I28),E28*I28,0)</f>
        <v>0</v>
      </c>
    </row>
    <row r="29" spans="1:257" ht="30.75" customHeight="1" thickBot="1" x14ac:dyDescent="0.25">
      <c r="A29" s="639" t="s">
        <v>362</v>
      </c>
      <c r="B29" s="640"/>
      <c r="C29" s="640"/>
      <c r="D29" s="641"/>
      <c r="E29" s="576">
        <f>ROUNDUP((E27/220)*12,0)</f>
        <v>8</v>
      </c>
      <c r="F29" s="572" t="s">
        <v>102</v>
      </c>
      <c r="G29" s="371"/>
      <c r="H29" s="371"/>
      <c r="I29" s="371"/>
      <c r="J29" s="558">
        <f>'Professional services'!E8</f>
        <v>0</v>
      </c>
      <c r="K29" s="573">
        <f>IF(ISNUMBER(E29*J29*7),E29*J29*7,0)</f>
        <v>0</v>
      </c>
    </row>
    <row r="30" spans="1:257" ht="30.75" customHeight="1" x14ac:dyDescent="0.2">
      <c r="A30" s="633" t="str">
        <f>'Professional services'!A9</f>
        <v>System Architect</v>
      </c>
      <c r="B30" s="634"/>
      <c r="C30" s="634"/>
      <c r="D30" s="635"/>
      <c r="E30" s="575"/>
      <c r="F30" s="560" t="s">
        <v>105</v>
      </c>
      <c r="G30" s="563"/>
      <c r="H30" s="563"/>
      <c r="I30" s="563"/>
      <c r="J30" s="563"/>
      <c r="K30" s="577"/>
    </row>
    <row r="31" spans="1:257" s="14" customFormat="1" ht="30.75" customHeight="1" x14ac:dyDescent="0.2">
      <c r="A31" s="636" t="s">
        <v>360</v>
      </c>
      <c r="B31" s="637"/>
      <c r="C31" s="637"/>
      <c r="D31" s="638"/>
      <c r="E31" s="368">
        <f>ROUNDUP((($B$9*0.05)*0.2)*0.9,0)</f>
        <v>63</v>
      </c>
      <c r="F31" s="562" t="s">
        <v>105</v>
      </c>
      <c r="G31" s="557">
        <f>'Professional services'!B9</f>
        <v>0</v>
      </c>
      <c r="H31" s="557">
        <f>G31/8</f>
        <v>0</v>
      </c>
      <c r="I31" s="370"/>
      <c r="J31" s="370"/>
      <c r="K31" s="571">
        <f>IF(ISNUMBER(E31*G31),E31*G31,0)</f>
        <v>0</v>
      </c>
    </row>
    <row r="32" spans="1:257" ht="30.75" customHeight="1" x14ac:dyDescent="0.2">
      <c r="A32" s="660" t="s">
        <v>361</v>
      </c>
      <c r="B32" s="637"/>
      <c r="C32" s="637"/>
      <c r="D32" s="638"/>
      <c r="E32" s="368">
        <f>ROUNDUP((($B$9*0.05)*0.2)*0.1,0)</f>
        <v>7</v>
      </c>
      <c r="F32" s="562" t="s">
        <v>101</v>
      </c>
      <c r="G32" s="370"/>
      <c r="H32" s="370"/>
      <c r="I32" s="557">
        <f>'Professional services'!D9</f>
        <v>0</v>
      </c>
      <c r="J32" s="370"/>
      <c r="K32" s="571">
        <f>IF(ISNUMBER(E32*I32),E32*I32,0)</f>
        <v>0</v>
      </c>
    </row>
    <row r="33" spans="1:12" ht="25.5" customHeight="1" thickBot="1" x14ac:dyDescent="0.25">
      <c r="A33" s="665" t="s">
        <v>362</v>
      </c>
      <c r="B33" s="653"/>
      <c r="C33" s="653"/>
      <c r="D33" s="654"/>
      <c r="E33" s="435">
        <f>ROUNDUP((E31/220)*12,0)</f>
        <v>4</v>
      </c>
      <c r="F33" s="561" t="s">
        <v>102</v>
      </c>
      <c r="G33" s="565"/>
      <c r="H33" s="565"/>
      <c r="I33" s="565"/>
      <c r="J33" s="566">
        <f>'Professional services'!E9</f>
        <v>0</v>
      </c>
      <c r="K33" s="578">
        <f>IF(ISNUMBER(E33*J33*7),E33*J33*7,0)</f>
        <v>0</v>
      </c>
    </row>
    <row r="34" spans="1:12" ht="24.75" customHeight="1" thickBot="1" x14ac:dyDescent="0.25">
      <c r="B34" s="11"/>
      <c r="C34" s="11"/>
      <c r="D34" s="11"/>
      <c r="E34" s="11"/>
      <c r="F34" s="11"/>
      <c r="G34" s="11"/>
      <c r="H34" s="11"/>
      <c r="J34" s="99" t="s">
        <v>12</v>
      </c>
      <c r="K34" s="100">
        <f>SUM(K25+K27+K28+K29+K25+K31+K32+K33)</f>
        <v>0</v>
      </c>
    </row>
    <row r="35" spans="1:12" ht="18" customHeight="1" x14ac:dyDescent="0.2"/>
    <row r="36" spans="1:12" ht="19.5" customHeight="1" thickBot="1" x14ac:dyDescent="0.25">
      <c r="H36" t="s">
        <v>297</v>
      </c>
    </row>
    <row r="37" spans="1:12" ht="39" customHeight="1" thickBot="1" x14ac:dyDescent="0.25">
      <c r="A37" s="647" t="s">
        <v>153</v>
      </c>
      <c r="B37" s="648"/>
      <c r="C37" s="648"/>
      <c r="D37" s="648"/>
      <c r="E37" s="648"/>
      <c r="F37" s="648"/>
      <c r="G37" s="648"/>
      <c r="H37" s="648"/>
      <c r="I37" s="648"/>
      <c r="J37" s="648"/>
      <c r="K37" s="649"/>
      <c r="L37" s="356"/>
    </row>
    <row r="38" spans="1:12" ht="29.25" customHeight="1" thickBot="1" x14ac:dyDescent="0.25">
      <c r="A38" s="369" t="s">
        <v>22</v>
      </c>
      <c r="B38" s="644" t="s">
        <v>351</v>
      </c>
      <c r="C38" s="645"/>
      <c r="D38" s="645"/>
      <c r="E38" s="645"/>
      <c r="F38" s="646"/>
      <c r="G38" s="642" t="s">
        <v>295</v>
      </c>
      <c r="H38" s="642"/>
      <c r="I38" s="642"/>
      <c r="J38" s="642"/>
      <c r="K38" s="643"/>
    </row>
    <row r="39" spans="1:12" ht="45" customHeight="1" thickBot="1" x14ac:dyDescent="0.25">
      <c r="A39" s="592" t="s">
        <v>82</v>
      </c>
      <c r="B39" s="359" t="str">
        <f>A4</f>
        <v>Standard 2 sockets Blade server</v>
      </c>
      <c r="C39" s="360" t="str">
        <f>A5</f>
        <v>Standard 2 sockets rackable server</v>
      </c>
      <c r="D39" s="360" t="str">
        <f>A6</f>
        <v>Advanced 2 sockets rackable server</v>
      </c>
      <c r="E39" s="360" t="str">
        <f>A7</f>
        <v>Standard 4 sockets rackable server</v>
      </c>
      <c r="F39" s="360" t="str">
        <f>A8</f>
        <v>Advanced 4 sockets rackable server</v>
      </c>
      <c r="G39" s="359" t="str">
        <f>B39</f>
        <v>Standard 2 sockets Blade server</v>
      </c>
      <c r="H39" s="360" t="str">
        <f>C39</f>
        <v>Standard 2 sockets rackable server</v>
      </c>
      <c r="I39" s="360" t="str">
        <f>D39</f>
        <v>Advanced 2 sockets rackable server</v>
      </c>
      <c r="J39" s="360" t="str">
        <f>E39</f>
        <v>Standard 4 sockets rackable server</v>
      </c>
      <c r="K39" s="361" t="str">
        <f>F39</f>
        <v>Advanced 4 sockets rackable server</v>
      </c>
    </row>
    <row r="40" spans="1:12" ht="39" customHeight="1" thickBot="1" x14ac:dyDescent="0.25">
      <c r="A40" s="591" t="s">
        <v>144</v>
      </c>
      <c r="B40" s="433">
        <f>ROUNDUP(($B$4*0.15)*0.1,0)</f>
        <v>15</v>
      </c>
      <c r="C40" s="433">
        <f>ROUNDUP(($B$5*0.15)*0.1,0)</f>
        <v>26</v>
      </c>
      <c r="D40" s="433">
        <f>ROUNDUP(($B$6*0.15)*0.1,0)</f>
        <v>39</v>
      </c>
      <c r="E40" s="433">
        <f>ROUNDUP(($B$7*0.15)*0.1,0)</f>
        <v>16</v>
      </c>
      <c r="F40" s="433">
        <f>ROUNDUP(($B$8*0.15)*0.1,0)</f>
        <v>11</v>
      </c>
      <c r="G40" s="104">
        <f>IF(ISNUMBER(B40*'Moves and EWH'!B5),B40*'Moves and EWH'!B5,0)</f>
        <v>0</v>
      </c>
      <c r="H40" s="105">
        <f>IF(ISNUMBER(C40*'Moves and EWH'!C5),C40*'Moves and EWH'!C5,0)</f>
        <v>0</v>
      </c>
      <c r="I40" s="105">
        <f>IF(ISNUMBER(D40*'Moves and EWH'!D5),D40*'Moves and EWH'!D5,0)</f>
        <v>0</v>
      </c>
      <c r="J40" s="105">
        <f>IF(ISNUMBER(E40*'Moves and EWH'!E5),E40*'Moves and EWH'!E5,0)</f>
        <v>0</v>
      </c>
      <c r="K40" s="106">
        <f>IF(ISNUMBER(F40*'Moves and EWH'!F5),F40*'Moves and EWH'!F5,0)</f>
        <v>0</v>
      </c>
    </row>
    <row r="41" spans="1:12" ht="39" customHeight="1" thickBot="1" x14ac:dyDescent="0.25">
      <c r="A41" s="50" t="s">
        <v>359</v>
      </c>
      <c r="B41" s="433">
        <f>ROUNDUP(($B$4*0.15)*0.1,0)</f>
        <v>15</v>
      </c>
      <c r="C41" s="433">
        <f>ROUNDUP(($B$5*0.15)*0.1,0)</f>
        <v>26</v>
      </c>
      <c r="D41" s="433">
        <f>ROUNDUP(($B$6*0.15)*0.1,0)</f>
        <v>39</v>
      </c>
      <c r="E41" s="433">
        <f>ROUNDUP(($B$7*0.15)*0.1,0)</f>
        <v>16</v>
      </c>
      <c r="F41" s="433">
        <f>ROUNDUP(($B$8*0.15)*0.1,0)</f>
        <v>11</v>
      </c>
      <c r="G41" s="102">
        <f>IF(ISNUMBER(B41*'Moves and EWH'!B6),B41*'Moves and EWH'!B6,0)</f>
        <v>0</v>
      </c>
      <c r="H41" s="101">
        <f>IF(ISNUMBER(C41*'Moves and EWH'!C6),C41*'Moves and EWH'!C6,0)</f>
        <v>0</v>
      </c>
      <c r="I41" s="101">
        <f>IF(ISNUMBER(D41*'Moves and EWH'!D6),D41*'Moves and EWH'!D6,0)</f>
        <v>0</v>
      </c>
      <c r="J41" s="101">
        <f>IF(ISNUMBER(E41*'Moves and EWH'!E6),E41*'Moves and EWH'!E6,0)</f>
        <v>0</v>
      </c>
      <c r="K41" s="103">
        <f>IF(ISNUMBER(F41*'Moves and EWH'!F6),F41*'Moves and EWH'!F6,0)</f>
        <v>0</v>
      </c>
    </row>
    <row r="42" spans="1:12" ht="39" customHeight="1" thickBot="1" x14ac:dyDescent="0.25">
      <c r="A42" s="50" t="s">
        <v>145</v>
      </c>
      <c r="B42" s="433">
        <f>ROUNDUP(($B$4*0.15)*0.3,0)</f>
        <v>45</v>
      </c>
      <c r="C42" s="433">
        <f>ROUNDUP(($B$5*0.15)*0.3,0)</f>
        <v>77</v>
      </c>
      <c r="D42" s="433">
        <f>ROUNDUP(($B$6*0.15)*0.3,0)</f>
        <v>116</v>
      </c>
      <c r="E42" s="433">
        <f>ROUNDUP(($B$7*0.15)*0.3,0)</f>
        <v>46</v>
      </c>
      <c r="F42" s="433">
        <f>ROUNDUP(($B$8*0.15)*0.3,0)</f>
        <v>33</v>
      </c>
      <c r="G42" s="102">
        <f>IF(ISNUMBER(B42*'Moves and EWH'!B7),B42*'Moves and EWH'!B7,0)</f>
        <v>0</v>
      </c>
      <c r="H42" s="101">
        <f>IF(ISNUMBER(C42*'Moves and EWH'!C7),C42*'Moves and EWH'!C7,0)</f>
        <v>0</v>
      </c>
      <c r="I42" s="101">
        <f>IF(ISNUMBER(D42*'Moves and EWH'!D7),D42*'Moves and EWH'!D7,0)</f>
        <v>0</v>
      </c>
      <c r="J42" s="101">
        <f>IF(ISNUMBER(E42*'Moves and EWH'!E7),E42*'Moves and EWH'!E7,0)</f>
        <v>0</v>
      </c>
      <c r="K42" s="103">
        <f>IF(ISNUMBER(F42*'Moves and EWH'!F7),F42*'Moves and EWH'!F7,0)</f>
        <v>0</v>
      </c>
    </row>
    <row r="43" spans="1:12" ht="39" customHeight="1" thickBot="1" x14ac:dyDescent="0.25">
      <c r="A43" s="115" t="s">
        <v>146</v>
      </c>
      <c r="B43" s="433">
        <f>ROUNDUP(($B$4*0.15)*0.1,0)</f>
        <v>15</v>
      </c>
      <c r="C43" s="433">
        <f>ROUNDUP(($B$5*0.15)*0.3,0)</f>
        <v>77</v>
      </c>
      <c r="D43" s="433">
        <f>ROUNDUP(($B$6*0.15)*0.3,0)</f>
        <v>116</v>
      </c>
      <c r="E43" s="433">
        <f>ROUNDUP(($B$7*0.15)*0.3,0)</f>
        <v>46</v>
      </c>
      <c r="F43" s="433">
        <f>ROUNDUP(($B$8*0.15)*0.3,0)</f>
        <v>33</v>
      </c>
      <c r="G43" s="102">
        <f>IF(ISNUMBER(B43*'Moves and EWH'!B8),B43*'Moves and EWH'!B8,0)</f>
        <v>0</v>
      </c>
      <c r="H43" s="101">
        <f>IF(ISNUMBER(C43*'Moves and EWH'!C8),C43*'Moves and EWH'!C8,0)</f>
        <v>0</v>
      </c>
      <c r="I43" s="101">
        <f>IF(ISNUMBER(D43*'Moves and EWH'!D8),D43*'Moves and EWH'!D8,0)</f>
        <v>0</v>
      </c>
      <c r="J43" s="101">
        <f>IF(ISNUMBER(E43*'Moves and EWH'!E8),E43*'Moves and EWH'!E8,0)</f>
        <v>0</v>
      </c>
      <c r="K43" s="103">
        <f>IF(ISNUMBER(F43*'Moves and EWH'!F8),F43*'Moves and EWH'!F8,0)</f>
        <v>0</v>
      </c>
    </row>
    <row r="44" spans="1:12" ht="39" customHeight="1" thickBot="1" x14ac:dyDescent="0.25">
      <c r="A44" s="116" t="s">
        <v>150</v>
      </c>
      <c r="B44" s="433">
        <f>ROUNDUP(($B$4*0.15)*0.3,0)</f>
        <v>45</v>
      </c>
      <c r="C44" s="433">
        <f>ROUNDUP(($B$5*0.15)*0.1,0)</f>
        <v>26</v>
      </c>
      <c r="D44" s="433">
        <f>ROUNDUP(($B$6*0.15)*0.1,0)</f>
        <v>39</v>
      </c>
      <c r="E44" s="433">
        <f>ROUNDUP(($B$7*0.15)*0.1,0)</f>
        <v>16</v>
      </c>
      <c r="F44" s="433">
        <f>ROUNDUP(($B$8*0.15)*0.1,0)</f>
        <v>11</v>
      </c>
      <c r="G44" s="102">
        <f>IF(ISNUMBER(B44*'Moves and EWH'!B9),B44*'Moves and EWH'!B9,0)</f>
        <v>0</v>
      </c>
      <c r="H44" s="101">
        <f>IF(ISNUMBER(C44*'Moves and EWH'!C9),C44*'Moves and EWH'!C9,0)</f>
        <v>0</v>
      </c>
      <c r="I44" s="101">
        <f>IF(ISNUMBER(D44*'Moves and EWH'!D9),D44*'Moves and EWH'!D9,0)</f>
        <v>0</v>
      </c>
      <c r="J44" s="101">
        <f>IF(ISNUMBER(E44*'Moves and EWH'!E9),E44*'Moves and EWH'!E9,0)</f>
        <v>0</v>
      </c>
      <c r="K44" s="103">
        <f>IF(ISNUMBER(F44*'Moves and EWH'!F9),F44*'Moves and EWH'!F9,0)</f>
        <v>0</v>
      </c>
    </row>
    <row r="45" spans="1:12" ht="39" customHeight="1" thickBot="1" x14ac:dyDescent="0.25">
      <c r="A45" s="111" t="s">
        <v>149</v>
      </c>
      <c r="B45" s="434">
        <f>ROUNDUP(($B$4*0.15)*0.1,0)</f>
        <v>15</v>
      </c>
      <c r="C45" s="434">
        <f>ROUNDUP(($B$5*0.15)*0.1,0)</f>
        <v>26</v>
      </c>
      <c r="D45" s="434">
        <f>ROUNDUP(($B$6*0.15)*0.1,0)</f>
        <v>39</v>
      </c>
      <c r="E45" s="434">
        <f>ROUNDUP(($B$7*0.15)*0.1,0)</f>
        <v>16</v>
      </c>
      <c r="F45" s="434">
        <f>ROUNDUP(($B$8*0.15)*0.1,0)</f>
        <v>11</v>
      </c>
      <c r="G45" s="102">
        <f>IF(ISNUMBER(B45*'Moves and EWH'!B10),B45*'Moves and EWH'!B10,0)</f>
        <v>0</v>
      </c>
      <c r="H45" s="101">
        <f>IF(ISNUMBER(C45*'Moves and EWH'!C10),C45*'Moves and EWH'!C10,0)</f>
        <v>0</v>
      </c>
      <c r="I45" s="101">
        <f>IF(ISNUMBER(D45*'Moves and EWH'!D10),D45*'Moves and EWH'!D10,0)</f>
        <v>0</v>
      </c>
      <c r="J45" s="101">
        <f>IF(ISNUMBER(E45*'Moves and EWH'!E10),E45*'Moves and EWH'!E10,0)</f>
        <v>0</v>
      </c>
      <c r="K45" s="103">
        <f>IF(ISNUMBER(F45*'Moves and EWH'!F10),F45*'Moves and EWH'!F10,0)</f>
        <v>0</v>
      </c>
    </row>
    <row r="46" spans="1:12" ht="27.75" customHeight="1" thickBot="1" x14ac:dyDescent="0.25">
      <c r="A46" s="666" t="s">
        <v>106</v>
      </c>
      <c r="B46" s="667"/>
      <c r="C46" s="667"/>
      <c r="D46" s="667"/>
      <c r="E46" s="667"/>
      <c r="F46" s="668"/>
      <c r="G46" s="107">
        <f>SUM(G40:G45)</f>
        <v>0</v>
      </c>
      <c r="H46" s="108">
        <f>SUM(H40:H45)</f>
        <v>0</v>
      </c>
      <c r="I46" s="108">
        <f>SUM(I40:I45)</f>
        <v>0</v>
      </c>
      <c r="J46" s="108">
        <f>SUM(J40:J45)</f>
        <v>0</v>
      </c>
      <c r="K46" s="109">
        <f>SUM(K40:K45)</f>
        <v>0</v>
      </c>
    </row>
    <row r="47" spans="1:12" ht="27.75" customHeight="1" thickBot="1" x14ac:dyDescent="0.25">
      <c r="A47" s="647" t="s">
        <v>244</v>
      </c>
      <c r="B47" s="648"/>
      <c r="C47" s="648"/>
      <c r="D47" s="648"/>
      <c r="E47" s="648"/>
      <c r="F47" s="648"/>
      <c r="G47" s="648"/>
      <c r="H47" s="648"/>
      <c r="I47" s="648"/>
      <c r="J47" s="649"/>
      <c r="K47" s="427">
        <f>SUM(G46+H46+I46+J46+K46)</f>
        <v>0</v>
      </c>
      <c r="L47" s="357"/>
    </row>
    <row r="48" spans="1:12" ht="18" x14ac:dyDescent="0.2">
      <c r="A48" s="11"/>
      <c r="B48" s="46"/>
      <c r="C48" s="46"/>
      <c r="D48" s="46"/>
      <c r="E48" s="46"/>
      <c r="F48" s="11"/>
      <c r="G48" s="11"/>
      <c r="H48" s="11"/>
      <c r="J48" s="14"/>
    </row>
    <row r="49" spans="1:10" ht="14.25" customHeight="1" thickBot="1" x14ac:dyDescent="0.25">
      <c r="A49" s="11"/>
      <c r="B49" s="46"/>
      <c r="C49" s="46"/>
      <c r="D49" s="46"/>
      <c r="E49" s="46"/>
      <c r="F49" s="46"/>
      <c r="G49" s="46"/>
      <c r="H49" s="11"/>
      <c r="J49" s="14"/>
    </row>
    <row r="50" spans="1:10" ht="18.75" hidden="1" thickBot="1" x14ac:dyDescent="0.25">
      <c r="A50" s="11"/>
      <c r="B50" s="4"/>
      <c r="C50" s="4"/>
      <c r="D50" s="4"/>
      <c r="E50" s="4"/>
      <c r="F50" s="12"/>
      <c r="G50" s="12"/>
      <c r="H50" s="40"/>
      <c r="I50" s="14"/>
    </row>
    <row r="51" spans="1:10" ht="41.25" customHeight="1" thickBot="1" x14ac:dyDescent="0.25">
      <c r="A51" s="661" t="s">
        <v>17</v>
      </c>
      <c r="B51" s="662"/>
      <c r="C51" s="663"/>
      <c r="D51" s="663"/>
      <c r="E51" s="664"/>
      <c r="F51" s="13"/>
      <c r="G51" s="13"/>
      <c r="H51" s="14"/>
    </row>
    <row r="52" spans="1:10" ht="124.5" customHeight="1" thickBot="1" x14ac:dyDescent="0.25">
      <c r="A52" s="358" t="s">
        <v>1</v>
      </c>
      <c r="B52" s="279" t="s">
        <v>2</v>
      </c>
      <c r="C52" s="279" t="s">
        <v>245</v>
      </c>
      <c r="D52" s="279" t="s">
        <v>18</v>
      </c>
      <c r="E52" s="447" t="s">
        <v>246</v>
      </c>
      <c r="F52" s="12"/>
      <c r="G52" s="12"/>
    </row>
    <row r="53" spans="1:10" ht="35.25" customHeight="1" thickBot="1" x14ac:dyDescent="0.25">
      <c r="A53" s="148" t="s">
        <v>6</v>
      </c>
      <c r="B53" s="149" t="s">
        <v>7</v>
      </c>
      <c r="C53" s="149" t="s">
        <v>8</v>
      </c>
      <c r="D53" s="149" t="s">
        <v>14</v>
      </c>
      <c r="E53" s="150" t="s">
        <v>152</v>
      </c>
      <c r="F53" s="12"/>
      <c r="G53" s="12"/>
    </row>
    <row r="54" spans="1:10" ht="35.25" customHeight="1" x14ac:dyDescent="0.2">
      <c r="A54" s="147" t="str">
        <f t="shared" ref="A54:B58" si="4">A4</f>
        <v>Standard 2 sockets Blade server</v>
      </c>
      <c r="B54" s="579">
        <f t="shared" si="4"/>
        <v>992</v>
      </c>
      <c r="C54" s="580">
        <f>IF(ISNUMBER('Power Consumption'!B7/1000),'Power Consumption'!B7/1000,0)</f>
        <v>0</v>
      </c>
      <c r="D54" s="446">
        <v>0.1</v>
      </c>
      <c r="E54" s="581">
        <f>B54*C54*24*365*5*D54</f>
        <v>0</v>
      </c>
    </row>
    <row r="55" spans="1:10" ht="35.25" customHeight="1" x14ac:dyDescent="0.2">
      <c r="A55" s="145" t="str">
        <f t="shared" si="4"/>
        <v>Standard 2 sockets rackable server</v>
      </c>
      <c r="B55" s="582">
        <f t="shared" si="4"/>
        <v>1691</v>
      </c>
      <c r="C55" s="583">
        <f>IF(ISNUMBER('Power Consumption'!B8/1000),'Power Consumption'!B8/1000,0)</f>
        <v>0</v>
      </c>
      <c r="D55" s="446">
        <v>0.1</v>
      </c>
      <c r="E55" s="584">
        <f>B55*C55*24*365*5*D55</f>
        <v>0</v>
      </c>
      <c r="F55" s="12"/>
      <c r="G55" s="12"/>
    </row>
    <row r="56" spans="1:10" ht="35.25" customHeight="1" x14ac:dyDescent="0.2">
      <c r="A56" s="145" t="str">
        <f t="shared" si="4"/>
        <v>Advanced 2 sockets rackable server</v>
      </c>
      <c r="B56" s="582">
        <f t="shared" si="4"/>
        <v>2567</v>
      </c>
      <c r="C56" s="583">
        <f>IF(ISNUMBER('Power Consumption'!B9/1000),'Power Consumption'!B9/1000,0)</f>
        <v>0</v>
      </c>
      <c r="D56" s="446">
        <v>0.1</v>
      </c>
      <c r="E56" s="584">
        <f>B56*C56*24*365*5*D56</f>
        <v>0</v>
      </c>
      <c r="F56" s="12"/>
      <c r="G56" s="12"/>
    </row>
    <row r="57" spans="1:10" ht="35.25" customHeight="1" x14ac:dyDescent="0.2">
      <c r="A57" s="145" t="str">
        <f t="shared" si="4"/>
        <v>Standard 4 sockets rackable server</v>
      </c>
      <c r="B57" s="582">
        <f t="shared" si="4"/>
        <v>1014</v>
      </c>
      <c r="C57" s="583">
        <f>IF(ISNUMBER('Power Consumption'!B10/1000),'Power Consumption'!B10/1000,0)</f>
        <v>0</v>
      </c>
      <c r="D57" s="446">
        <v>0.1</v>
      </c>
      <c r="E57" s="584">
        <f>B57*C57*24*365*5*D57</f>
        <v>0</v>
      </c>
      <c r="F57" s="12"/>
      <c r="G57" s="12"/>
    </row>
    <row r="58" spans="1:10" ht="35.25" customHeight="1" thickBot="1" x14ac:dyDescent="0.25">
      <c r="A58" s="146" t="str">
        <f t="shared" si="4"/>
        <v>Advanced 4 sockets rackable server</v>
      </c>
      <c r="B58" s="585">
        <f t="shared" si="4"/>
        <v>725</v>
      </c>
      <c r="C58" s="586">
        <f>IF(ISNUMBER('Power Consumption'!B11/1000),'Power Consumption'!B11/1000,0)</f>
        <v>0</v>
      </c>
      <c r="D58" s="446">
        <v>0.1</v>
      </c>
      <c r="E58" s="587">
        <f>B58*C58*24*365*5*D58</f>
        <v>0</v>
      </c>
      <c r="F58" s="12"/>
      <c r="G58" s="12"/>
    </row>
    <row r="59" spans="1:10" ht="35.25" customHeight="1" thickBot="1" x14ac:dyDescent="0.25">
      <c r="A59" s="647" t="s">
        <v>12</v>
      </c>
      <c r="B59" s="648"/>
      <c r="C59" s="648"/>
      <c r="D59" s="648"/>
      <c r="E59" s="144">
        <f>SUM(E54:E58)</f>
        <v>0</v>
      </c>
      <c r="F59" s="12"/>
      <c r="G59" s="12"/>
    </row>
    <row r="60" spans="1:10" ht="26.25" customHeight="1" thickBot="1" x14ac:dyDescent="0.25"/>
    <row r="61" spans="1:10" ht="42" customHeight="1" thickBot="1" x14ac:dyDescent="0.25">
      <c r="A61" s="658" t="s">
        <v>84</v>
      </c>
      <c r="B61" s="659"/>
    </row>
    <row r="62" spans="1:10" ht="58.5" customHeight="1" x14ac:dyDescent="0.2">
      <c r="A62" s="507" t="s">
        <v>172</v>
      </c>
      <c r="B62" s="362">
        <f>L18</f>
        <v>0</v>
      </c>
    </row>
    <row r="63" spans="1:10" ht="69.75" customHeight="1" x14ac:dyDescent="0.2">
      <c r="A63" s="588" t="s">
        <v>355</v>
      </c>
      <c r="B63" s="436">
        <f>'Options (internal components)'!D3*$B$9*0.2</f>
        <v>0</v>
      </c>
    </row>
    <row r="64" spans="1:10" ht="59.25" customHeight="1" x14ac:dyDescent="0.2">
      <c r="A64" s="588" t="s">
        <v>354</v>
      </c>
      <c r="B64" s="436">
        <f>('Options (internal components)'!D4*($B$9/5)*0.2)</f>
        <v>0</v>
      </c>
    </row>
    <row r="65" spans="1:2" ht="65.25" customHeight="1" x14ac:dyDescent="0.2">
      <c r="A65" s="588" t="s">
        <v>395</v>
      </c>
      <c r="B65" s="436">
        <f>('Standard 2 sockets Rackable'!H49*(C5/5)*0.2)</f>
        <v>0</v>
      </c>
    </row>
    <row r="66" spans="1:2" ht="65.25" customHeight="1" x14ac:dyDescent="0.2">
      <c r="A66" s="588" t="s">
        <v>397</v>
      </c>
      <c r="B66" s="436">
        <f>'Advanced 2 sockets Rackable'!H48*(C6/5)*0.2</f>
        <v>0</v>
      </c>
    </row>
    <row r="67" spans="1:2" ht="58.5" customHeight="1" x14ac:dyDescent="0.2">
      <c r="A67" s="588" t="s">
        <v>396</v>
      </c>
      <c r="B67" s="436">
        <f>'Standard 4 sockets Rackable'!H49*(C7/5)*0.2</f>
        <v>0</v>
      </c>
    </row>
    <row r="68" spans="1:2" ht="53.25" customHeight="1" x14ac:dyDescent="0.2">
      <c r="A68" s="588" t="s">
        <v>398</v>
      </c>
      <c r="B68" s="436">
        <f>'Advanced 4 sockets Rackable'!H50*(C8/5)*0.2</f>
        <v>0</v>
      </c>
    </row>
    <row r="69" spans="1:2" ht="43.5" customHeight="1" x14ac:dyDescent="0.2">
      <c r="A69" s="508" t="s">
        <v>85</v>
      </c>
      <c r="B69" s="363">
        <f>K34</f>
        <v>0</v>
      </c>
    </row>
    <row r="70" spans="1:2" ht="43.5" customHeight="1" x14ac:dyDescent="0.2">
      <c r="A70" s="509" t="s">
        <v>19</v>
      </c>
      <c r="B70" s="364">
        <f>E59</f>
        <v>0</v>
      </c>
    </row>
    <row r="71" spans="1:2" ht="43.5" customHeight="1" x14ac:dyDescent="0.2">
      <c r="A71" s="508" t="s">
        <v>296</v>
      </c>
      <c r="B71" s="364">
        <f>K47</f>
        <v>0</v>
      </c>
    </row>
    <row r="72" spans="1:2" ht="43.5" customHeight="1" x14ac:dyDescent="0.2">
      <c r="A72" s="508" t="s">
        <v>236</v>
      </c>
      <c r="B72" s="364">
        <f>'Upgrade Kits'!F49</f>
        <v>0</v>
      </c>
    </row>
    <row r="73" spans="1:2" ht="43.5" customHeight="1" x14ac:dyDescent="0.2">
      <c r="A73" s="510" t="s">
        <v>237</v>
      </c>
      <c r="B73" s="365">
        <f>'Non Returnable Disks'!F11</f>
        <v>0</v>
      </c>
    </row>
    <row r="74" spans="1:2" ht="43.5" customHeight="1" x14ac:dyDescent="0.2">
      <c r="A74" s="510" t="s">
        <v>174</v>
      </c>
      <c r="B74" s="365">
        <f>'Media Sanitization Basic '!E10</f>
        <v>0</v>
      </c>
    </row>
    <row r="75" spans="1:2" ht="43.5" customHeight="1" thickBot="1" x14ac:dyDescent="0.25">
      <c r="A75" s="510" t="s">
        <v>173</v>
      </c>
      <c r="B75" s="366">
        <f>'Media Sanitization High'!H10</f>
        <v>0</v>
      </c>
    </row>
    <row r="76" spans="1:2" ht="56.25" customHeight="1" thickBot="1" x14ac:dyDescent="0.25">
      <c r="A76" s="511" t="s">
        <v>127</v>
      </c>
      <c r="B76" s="474">
        <f>SUM(B62:B75)</f>
        <v>0</v>
      </c>
    </row>
  </sheetData>
  <sheetProtection password="8673" sheet="1" objects="1" scenarios="1" selectLockedCells="1"/>
  <customSheetViews>
    <customSheetView guid="{66274A6A-8D18-4556-AF0E-5DD8EDA1804E}" fitToPage="1" showRuler="0" topLeftCell="A22">
      <selection activeCell="D12" sqref="D12"/>
      <rowBreaks count="2" manualBreakCount="2">
        <brk id="18" max="10" man="1"/>
        <brk id="34" max="16383" man="1"/>
      </rowBreaks>
      <pageMargins left="0.74791666666666667" right="0.74791666666666667" top="0.98402777777777783" bottom="0.98402777777777783" header="0.51180555555555562" footer="0.51180555555555562"/>
      <pageSetup paperSize="9" scale="82" firstPageNumber="0" fitToHeight="0" orientation="landscape" horizontalDpi="300" verticalDpi="300" r:id="rId1"/>
      <headerFooter alignWithMargins="0">
        <oddHeader>&amp;CCall for Tenders  DIGIT/R2/PO/2008/027 APS II – Annex 5: Financial Evaluation Questionnaire
Tenderer.......................</oddHeader>
        <oddFooter>&amp;LSummary&amp;R&amp;P/&amp;N</oddFooter>
      </headerFooter>
    </customSheetView>
    <customSheetView guid="{E676EB15-F82B-4505-AFAE-B4FCD6E91606}" fitToPage="1" showRuler="0" topLeftCell="A54">
      <selection activeCell="A56" sqref="A56:D62"/>
      <rowBreaks count="2" manualBreakCount="2">
        <brk id="18" max="10" man="1"/>
        <brk id="34" max="16383" man="1"/>
      </rowBreaks>
      <pageMargins left="0.74791666666666667" right="0.74791666666666667" top="0.98402777777777783" bottom="0.98402777777777783" header="0.51180555555555562" footer="0.51180555555555562"/>
      <pageSetup paperSize="9" scale="82" firstPageNumber="0" fitToHeight="0" orientation="landscape" horizontalDpi="300" verticalDpi="300" r:id="rId2"/>
      <headerFooter alignWithMargins="0">
        <oddHeader>&amp;CCall for Tenders  DIGIT/R2/PO/2008/027 APS II – Annex 5: Financial Evaluation Questionnaire
Tenderer.......................</oddHeader>
        <oddFooter>&amp;LSummary&amp;R&amp;P/&amp;N</oddFooter>
      </headerFooter>
    </customSheetView>
  </customSheetViews>
  <mergeCells count="20">
    <mergeCell ref="A61:B61"/>
    <mergeCell ref="A31:D31"/>
    <mergeCell ref="A32:D32"/>
    <mergeCell ref="A51:E51"/>
    <mergeCell ref="A33:D33"/>
    <mergeCell ref="A46:F46"/>
    <mergeCell ref="A59:D59"/>
    <mergeCell ref="A47:J47"/>
    <mergeCell ref="A1:J1"/>
    <mergeCell ref="A30:D30"/>
    <mergeCell ref="A28:D28"/>
    <mergeCell ref="A29:D29"/>
    <mergeCell ref="G38:K38"/>
    <mergeCell ref="B38:F38"/>
    <mergeCell ref="A37:K37"/>
    <mergeCell ref="A24:D24"/>
    <mergeCell ref="A26:D26"/>
    <mergeCell ref="A27:D27"/>
    <mergeCell ref="A25:D25"/>
    <mergeCell ref="A21:K21"/>
  </mergeCells>
  <phoneticPr fontId="2" type="noConversion"/>
  <pageMargins left="0.74803149606299213" right="0.74803149606299213" top="0.98425196850393704" bottom="0.98425196850393704" header="0.51181102362204722" footer="0.51181102362204722"/>
  <pageSetup paperSize="9" scale="51" firstPageNumber="0" fitToHeight="0" orientation="landscape" r:id="rId3"/>
  <headerFooter alignWithMargins="0">
    <oddHeader>&amp;CDIGIT/R3/PO/2016/020 – DCCS - Annex 6: Financial Evaluation Questionnaire
Tenderer.......................</oddHeader>
    <oddFooter>&amp;LSummary&amp;R&amp;P/&amp;N</oddFooter>
  </headerFooter>
  <rowBreaks count="1" manualBreakCount="1">
    <brk id="49" max="16383"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enableFormatConditionsCalculation="0">
    <tabColor indexed="11"/>
    <pageSetUpPr fitToPage="1"/>
  </sheetPr>
  <dimension ref="A1:Q107"/>
  <sheetViews>
    <sheetView tabSelected="1" topLeftCell="A19" zoomScaleNormal="100" zoomScaleSheetLayoutView="75" workbookViewId="0">
      <selection activeCell="K38" sqref="K38:O38"/>
    </sheetView>
  </sheetViews>
  <sheetFormatPr defaultRowHeight="12.75" x14ac:dyDescent="0.2"/>
  <cols>
    <col min="1" max="1" width="6.28515625" customWidth="1"/>
    <col min="2" max="2" width="14.140625" customWidth="1"/>
    <col min="3" max="3" width="46.140625" customWidth="1"/>
    <col min="4" max="4" width="12.5703125" customWidth="1"/>
    <col min="5" max="5" width="15" customWidth="1"/>
    <col min="6" max="6" width="16.85546875" customWidth="1"/>
    <col min="7" max="7" width="13.5703125" customWidth="1"/>
    <col min="8" max="8" width="18.140625" customWidth="1"/>
    <col min="9" max="12" width="14.5703125" customWidth="1"/>
    <col min="13" max="13" width="15.7109375" customWidth="1"/>
    <col min="14" max="17" width="4.5703125" customWidth="1"/>
  </cols>
  <sheetData>
    <row r="1" spans="1:15" ht="13.5" thickBot="1" x14ac:dyDescent="0.25"/>
    <row r="2" spans="1:15" s="242" customFormat="1" ht="13.5" customHeight="1" x14ac:dyDescent="0.2">
      <c r="B2" s="720" t="s">
        <v>375</v>
      </c>
      <c r="C2" s="721"/>
      <c r="D2" s="721"/>
      <c r="E2" s="721"/>
      <c r="F2" s="721"/>
      <c r="G2" s="721"/>
      <c r="H2" s="721"/>
      <c r="I2" s="722"/>
    </row>
    <row r="3" spans="1:15" s="242" customFormat="1" ht="12" x14ac:dyDescent="0.2">
      <c r="B3" s="723"/>
      <c r="C3" s="724"/>
      <c r="D3" s="724"/>
      <c r="E3" s="724"/>
      <c r="F3" s="724"/>
      <c r="G3" s="724"/>
      <c r="H3" s="724"/>
      <c r="I3" s="725"/>
    </row>
    <row r="4" spans="1:15" s="242" customFormat="1" thickBot="1" x14ac:dyDescent="0.25">
      <c r="B4" s="726"/>
      <c r="C4" s="727"/>
      <c r="D4" s="727"/>
      <c r="E4" s="727"/>
      <c r="F4" s="727"/>
      <c r="G4" s="727"/>
      <c r="H4" s="727"/>
      <c r="I4" s="728"/>
    </row>
    <row r="6" spans="1:15" s="56" customFormat="1" ht="18" x14ac:dyDescent="0.25">
      <c r="A6" s="15" t="s">
        <v>282</v>
      </c>
    </row>
    <row r="7" spans="1:15" ht="13.5" thickBot="1" x14ac:dyDescent="0.25">
      <c r="C7" s="8"/>
    </row>
    <row r="8" spans="1:15" s="16" customFormat="1" ht="91.5" customHeight="1" thickBot="1" x14ac:dyDescent="0.25">
      <c r="A8" s="67" t="s">
        <v>122</v>
      </c>
      <c r="B8" s="67" t="s">
        <v>21</v>
      </c>
      <c r="C8" s="375" t="s">
        <v>22</v>
      </c>
      <c r="D8" s="388" t="s">
        <v>121</v>
      </c>
      <c r="E8" s="386" t="s">
        <v>277</v>
      </c>
      <c r="F8" s="69" t="s">
        <v>278</v>
      </c>
      <c r="G8" s="127" t="s">
        <v>23</v>
      </c>
      <c r="H8" s="68" t="s">
        <v>113</v>
      </c>
      <c r="I8" s="69" t="s">
        <v>273</v>
      </c>
      <c r="J8" s="69" t="s">
        <v>274</v>
      </c>
      <c r="K8" s="702" t="s">
        <v>114</v>
      </c>
      <c r="L8" s="703"/>
      <c r="M8" s="703"/>
      <c r="N8" s="703"/>
      <c r="O8" s="704"/>
    </row>
    <row r="9" spans="1:15" s="23" customFormat="1" x14ac:dyDescent="0.2">
      <c r="A9" s="151" t="s">
        <v>6</v>
      </c>
      <c r="B9" s="152" t="s">
        <v>7</v>
      </c>
      <c r="C9" s="153" t="s">
        <v>8</v>
      </c>
      <c r="D9" s="154" t="s">
        <v>14</v>
      </c>
      <c r="E9" s="62" t="s">
        <v>269</v>
      </c>
      <c r="F9" s="63" t="s">
        <v>10</v>
      </c>
      <c r="G9" s="156" t="s">
        <v>11</v>
      </c>
      <c r="H9" s="157" t="s">
        <v>24</v>
      </c>
      <c r="I9" s="158" t="s">
        <v>88</v>
      </c>
      <c r="J9" s="159" t="s">
        <v>110</v>
      </c>
      <c r="K9" s="705"/>
      <c r="L9" s="706"/>
      <c r="M9" s="706"/>
      <c r="N9" s="706"/>
      <c r="O9" s="707"/>
    </row>
    <row r="10" spans="1:15" s="17" customFormat="1" ht="13.5" thickBot="1" x14ac:dyDescent="0.25">
      <c r="A10" s="161"/>
      <c r="B10" s="162"/>
      <c r="C10" s="163" t="s">
        <v>94</v>
      </c>
      <c r="D10" s="164"/>
      <c r="E10" s="64"/>
      <c r="F10" s="65"/>
      <c r="G10" s="165"/>
      <c r="H10" s="166" t="s">
        <v>270</v>
      </c>
      <c r="I10" s="167" t="s">
        <v>271</v>
      </c>
      <c r="J10" s="168" t="s">
        <v>272</v>
      </c>
      <c r="K10" s="708"/>
      <c r="L10" s="709"/>
      <c r="M10" s="709"/>
      <c r="N10" s="709"/>
      <c r="O10" s="710"/>
    </row>
    <row r="11" spans="1:15" s="23" customFormat="1" ht="23.25" customHeight="1" thickBot="1" x14ac:dyDescent="0.25">
      <c r="A11" s="161">
        <v>1</v>
      </c>
      <c r="B11" s="169"/>
      <c r="C11" s="385" t="s">
        <v>89</v>
      </c>
      <c r="D11" s="389" t="s">
        <v>27</v>
      </c>
      <c r="E11" s="387">
        <f>'Extended Guarantees'!$E$15</f>
        <v>0</v>
      </c>
      <c r="F11" s="170">
        <f>'Extended Guarantees'!$K$15</f>
        <v>0</v>
      </c>
      <c r="G11" s="171" t="s">
        <v>27</v>
      </c>
      <c r="H11" s="172" t="str">
        <f>IF(ISNUMBER(ROUND($D11*$G11,2)),ROUND($D11*$G11,2),"")</f>
        <v/>
      </c>
      <c r="I11" s="173" t="str">
        <f>IF(ISNUMBER(ROUND($H11*E11,2)),ROUND($H11*E11,2),"")</f>
        <v/>
      </c>
      <c r="J11" s="173" t="str">
        <f>IF(ISNUMBER(ROUND($H11*F11,2)),ROUND($H11*F11,2),"")</f>
        <v/>
      </c>
      <c r="K11" s="729"/>
      <c r="L11" s="730"/>
      <c r="M11" s="730"/>
      <c r="N11" s="730"/>
      <c r="O11" s="731"/>
    </row>
    <row r="12" spans="1:15" s="23" customFormat="1" x14ac:dyDescent="0.2">
      <c r="A12" s="161">
        <v>2</v>
      </c>
      <c r="B12" s="174"/>
      <c r="C12" s="175" t="s">
        <v>92</v>
      </c>
      <c r="D12" s="389" t="s">
        <v>27</v>
      </c>
      <c r="E12" s="387">
        <f>'Extended Guarantees'!$E$15</f>
        <v>0</v>
      </c>
      <c r="F12" s="170">
        <f>'Extended Guarantees'!$K$15</f>
        <v>0</v>
      </c>
      <c r="G12" s="171" t="s">
        <v>27</v>
      </c>
      <c r="H12" s="172" t="str">
        <f t="shared" ref="H12:H25" si="0">IF(ISNUMBER(ROUND($D12*$G12,2)),ROUND($D12*$G12,2),"")</f>
        <v/>
      </c>
      <c r="I12" s="173" t="str">
        <f t="shared" ref="I12:I25" si="1">IF(ISNUMBER(ROUND($H12*E12,2)),ROUND($H12*E12,2),"")</f>
        <v/>
      </c>
      <c r="J12" s="173" t="str">
        <f t="shared" ref="J12:J25" si="2">IF(ISNUMBER(ROUND($H12*F12,2)),ROUND($H12*F12,2),"")</f>
        <v/>
      </c>
      <c r="K12" s="717"/>
      <c r="L12" s="718"/>
      <c r="M12" s="718"/>
      <c r="N12" s="718"/>
      <c r="O12" s="719"/>
    </row>
    <row r="13" spans="1:15" s="23" customFormat="1" x14ac:dyDescent="0.2">
      <c r="A13" s="161">
        <v>3</v>
      </c>
      <c r="B13" s="174"/>
      <c r="C13" s="176" t="s">
        <v>93</v>
      </c>
      <c r="D13" s="389" t="s">
        <v>27</v>
      </c>
      <c r="E13" s="387">
        <f>'Extended Guarantees'!$E$15</f>
        <v>0</v>
      </c>
      <c r="F13" s="170">
        <f>'Extended Guarantees'!$K$15</f>
        <v>0</v>
      </c>
      <c r="G13" s="171" t="s">
        <v>27</v>
      </c>
      <c r="H13" s="172" t="str">
        <f t="shared" si="0"/>
        <v/>
      </c>
      <c r="I13" s="173" t="str">
        <f t="shared" si="1"/>
        <v/>
      </c>
      <c r="J13" s="173" t="str">
        <f t="shared" si="2"/>
        <v/>
      </c>
      <c r="K13" s="717"/>
      <c r="L13" s="718"/>
      <c r="M13" s="718"/>
      <c r="N13" s="718"/>
      <c r="O13" s="719"/>
    </row>
    <row r="14" spans="1:15" s="23" customFormat="1" x14ac:dyDescent="0.2">
      <c r="A14" s="161">
        <v>4</v>
      </c>
      <c r="B14" s="174"/>
      <c r="C14" s="176" t="s">
        <v>31</v>
      </c>
      <c r="D14" s="389" t="s">
        <v>27</v>
      </c>
      <c r="E14" s="387">
        <f>'Extended Guarantees'!$E$15</f>
        <v>0</v>
      </c>
      <c r="F14" s="170">
        <f>'Extended Guarantees'!$K$15</f>
        <v>0</v>
      </c>
      <c r="G14" s="171" t="s">
        <v>27</v>
      </c>
      <c r="H14" s="172" t="str">
        <f t="shared" si="0"/>
        <v/>
      </c>
      <c r="I14" s="173" t="str">
        <f t="shared" si="1"/>
        <v/>
      </c>
      <c r="J14" s="173" t="str">
        <f t="shared" si="2"/>
        <v/>
      </c>
      <c r="K14" s="717"/>
      <c r="L14" s="718"/>
      <c r="M14" s="718"/>
      <c r="N14" s="718"/>
      <c r="O14" s="719"/>
    </row>
    <row r="15" spans="1:15" s="23" customFormat="1" x14ac:dyDescent="0.2">
      <c r="A15" s="161">
        <v>5</v>
      </c>
      <c r="B15" s="174"/>
      <c r="C15" s="176" t="s">
        <v>32</v>
      </c>
      <c r="D15" s="389" t="s">
        <v>27</v>
      </c>
      <c r="E15" s="387">
        <f>'Extended Guarantees'!$E$15</f>
        <v>0</v>
      </c>
      <c r="F15" s="170">
        <f>'Extended Guarantees'!$K$15</f>
        <v>0</v>
      </c>
      <c r="G15" s="171" t="s">
        <v>27</v>
      </c>
      <c r="H15" s="172" t="str">
        <f t="shared" si="0"/>
        <v/>
      </c>
      <c r="I15" s="173" t="str">
        <f t="shared" si="1"/>
        <v/>
      </c>
      <c r="J15" s="173" t="str">
        <f t="shared" si="2"/>
        <v/>
      </c>
      <c r="K15" s="717"/>
      <c r="L15" s="718"/>
      <c r="M15" s="718"/>
      <c r="N15" s="718"/>
      <c r="O15" s="719"/>
    </row>
    <row r="16" spans="1:15" s="23" customFormat="1" x14ac:dyDescent="0.2">
      <c r="A16" s="161">
        <v>6</v>
      </c>
      <c r="B16" s="174"/>
      <c r="C16" s="176" t="s">
        <v>87</v>
      </c>
      <c r="D16" s="389" t="s">
        <v>27</v>
      </c>
      <c r="E16" s="387">
        <f>'Extended Guarantees'!$E$15</f>
        <v>0</v>
      </c>
      <c r="F16" s="170">
        <f>'Extended Guarantees'!$K$15</f>
        <v>0</v>
      </c>
      <c r="G16" s="171" t="s">
        <v>27</v>
      </c>
      <c r="H16" s="172" t="str">
        <f t="shared" si="0"/>
        <v/>
      </c>
      <c r="I16" s="173" t="str">
        <f t="shared" si="1"/>
        <v/>
      </c>
      <c r="J16" s="173" t="str">
        <f t="shared" si="2"/>
        <v/>
      </c>
      <c r="K16" s="717"/>
      <c r="L16" s="718"/>
      <c r="M16" s="718"/>
      <c r="N16" s="718"/>
      <c r="O16" s="719"/>
    </row>
    <row r="17" spans="1:17" s="23" customFormat="1" x14ac:dyDescent="0.2">
      <c r="A17" s="161">
        <v>7</v>
      </c>
      <c r="B17" s="174"/>
      <c r="C17" s="176"/>
      <c r="D17" s="389" t="s">
        <v>27</v>
      </c>
      <c r="E17" s="387">
        <f>'Extended Guarantees'!$E$15</f>
        <v>0</v>
      </c>
      <c r="F17" s="170">
        <f>'Extended Guarantees'!$K$15</f>
        <v>0</v>
      </c>
      <c r="G17" s="171" t="s">
        <v>27</v>
      </c>
      <c r="H17" s="172" t="str">
        <f t="shared" si="0"/>
        <v/>
      </c>
      <c r="I17" s="173" t="str">
        <f t="shared" si="1"/>
        <v/>
      </c>
      <c r="J17" s="173" t="str">
        <f t="shared" si="2"/>
        <v/>
      </c>
      <c r="K17" s="717"/>
      <c r="L17" s="718"/>
      <c r="M17" s="718"/>
      <c r="N17" s="718"/>
      <c r="O17" s="719"/>
    </row>
    <row r="18" spans="1:17" s="23" customFormat="1" x14ac:dyDescent="0.2">
      <c r="A18" s="161">
        <v>8</v>
      </c>
      <c r="B18" s="174"/>
      <c r="C18" s="176"/>
      <c r="D18" s="389" t="s">
        <v>27</v>
      </c>
      <c r="E18" s="387">
        <f>'Extended Guarantees'!$E$15</f>
        <v>0</v>
      </c>
      <c r="F18" s="170">
        <f>'Extended Guarantees'!$K$15</f>
        <v>0</v>
      </c>
      <c r="G18" s="171" t="s">
        <v>27</v>
      </c>
      <c r="H18" s="172" t="str">
        <f t="shared" si="0"/>
        <v/>
      </c>
      <c r="I18" s="173" t="str">
        <f t="shared" si="1"/>
        <v/>
      </c>
      <c r="J18" s="173" t="str">
        <f t="shared" si="2"/>
        <v/>
      </c>
      <c r="K18" s="717"/>
      <c r="L18" s="718"/>
      <c r="M18" s="718"/>
      <c r="N18" s="718"/>
      <c r="O18" s="719"/>
    </row>
    <row r="19" spans="1:17" s="23" customFormat="1" x14ac:dyDescent="0.2">
      <c r="A19" s="161">
        <v>9</v>
      </c>
      <c r="B19" s="174"/>
      <c r="C19" s="176"/>
      <c r="D19" s="389" t="s">
        <v>27</v>
      </c>
      <c r="E19" s="387">
        <f>'Extended Guarantees'!$E$15</f>
        <v>0</v>
      </c>
      <c r="F19" s="170">
        <f>'Extended Guarantees'!$K$15</f>
        <v>0</v>
      </c>
      <c r="G19" s="171" t="s">
        <v>27</v>
      </c>
      <c r="H19" s="172" t="str">
        <f t="shared" si="0"/>
        <v/>
      </c>
      <c r="I19" s="173" t="str">
        <f t="shared" si="1"/>
        <v/>
      </c>
      <c r="J19" s="173" t="str">
        <f t="shared" si="2"/>
        <v/>
      </c>
      <c r="K19" s="717"/>
      <c r="L19" s="718"/>
      <c r="M19" s="718"/>
      <c r="N19" s="718"/>
      <c r="O19" s="719"/>
    </row>
    <row r="20" spans="1:17" s="23" customFormat="1" x14ac:dyDescent="0.2">
      <c r="A20" s="161">
        <v>10</v>
      </c>
      <c r="B20" s="174"/>
      <c r="C20" s="176"/>
      <c r="D20" s="389" t="s">
        <v>27</v>
      </c>
      <c r="E20" s="387">
        <f>'Extended Guarantees'!$E$15</f>
        <v>0</v>
      </c>
      <c r="F20" s="170">
        <f>'Extended Guarantees'!$K$15</f>
        <v>0</v>
      </c>
      <c r="G20" s="171" t="s">
        <v>27</v>
      </c>
      <c r="H20" s="172" t="str">
        <f t="shared" si="0"/>
        <v/>
      </c>
      <c r="I20" s="173" t="str">
        <f t="shared" si="1"/>
        <v/>
      </c>
      <c r="J20" s="173" t="str">
        <f t="shared" si="2"/>
        <v/>
      </c>
      <c r="K20" s="717"/>
      <c r="L20" s="718"/>
      <c r="M20" s="718"/>
      <c r="N20" s="718"/>
      <c r="O20" s="719"/>
    </row>
    <row r="21" spans="1:17" s="23" customFormat="1" x14ac:dyDescent="0.2">
      <c r="A21" s="161">
        <v>11</v>
      </c>
      <c r="B21" s="174"/>
      <c r="C21" s="176"/>
      <c r="D21" s="389" t="s">
        <v>27</v>
      </c>
      <c r="E21" s="387">
        <f>'Extended Guarantees'!$E$15</f>
        <v>0</v>
      </c>
      <c r="F21" s="170">
        <f>'Extended Guarantees'!$K$15</f>
        <v>0</v>
      </c>
      <c r="G21" s="171" t="s">
        <v>27</v>
      </c>
      <c r="H21" s="172" t="str">
        <f t="shared" si="0"/>
        <v/>
      </c>
      <c r="I21" s="173" t="str">
        <f t="shared" si="1"/>
        <v/>
      </c>
      <c r="J21" s="173" t="str">
        <f t="shared" si="2"/>
        <v/>
      </c>
      <c r="K21" s="717"/>
      <c r="L21" s="718"/>
      <c r="M21" s="718"/>
      <c r="N21" s="718"/>
      <c r="O21" s="719"/>
    </row>
    <row r="22" spans="1:17" s="23" customFormat="1" x14ac:dyDescent="0.2">
      <c r="A22" s="161">
        <v>12</v>
      </c>
      <c r="B22" s="174"/>
      <c r="C22" s="176"/>
      <c r="D22" s="389" t="s">
        <v>27</v>
      </c>
      <c r="E22" s="387">
        <f>'Extended Guarantees'!$E$15</f>
        <v>0</v>
      </c>
      <c r="F22" s="170">
        <f>'Extended Guarantees'!$K$15</f>
        <v>0</v>
      </c>
      <c r="G22" s="171" t="s">
        <v>27</v>
      </c>
      <c r="H22" s="172" t="str">
        <f t="shared" si="0"/>
        <v/>
      </c>
      <c r="I22" s="173" t="str">
        <f t="shared" si="1"/>
        <v/>
      </c>
      <c r="J22" s="173" t="str">
        <f t="shared" si="2"/>
        <v/>
      </c>
      <c r="K22" s="717"/>
      <c r="L22" s="718"/>
      <c r="M22" s="718"/>
      <c r="N22" s="718"/>
      <c r="O22" s="719"/>
    </row>
    <row r="23" spans="1:17" s="23" customFormat="1" x14ac:dyDescent="0.2">
      <c r="A23" s="161">
        <v>13</v>
      </c>
      <c r="B23" s="174"/>
      <c r="C23" s="176"/>
      <c r="D23" s="389" t="s">
        <v>27</v>
      </c>
      <c r="E23" s="387">
        <f>'Extended Guarantees'!$E$15</f>
        <v>0</v>
      </c>
      <c r="F23" s="170">
        <f>'Extended Guarantees'!$K$15</f>
        <v>0</v>
      </c>
      <c r="G23" s="171" t="s">
        <v>27</v>
      </c>
      <c r="H23" s="172" t="str">
        <f t="shared" si="0"/>
        <v/>
      </c>
      <c r="I23" s="173" t="str">
        <f t="shared" si="1"/>
        <v/>
      </c>
      <c r="J23" s="173" t="str">
        <f t="shared" si="2"/>
        <v/>
      </c>
      <c r="K23" s="717"/>
      <c r="L23" s="718"/>
      <c r="M23" s="718"/>
      <c r="N23" s="718"/>
      <c r="O23" s="719"/>
    </row>
    <row r="24" spans="1:17" s="23" customFormat="1" x14ac:dyDescent="0.2">
      <c r="A24" s="161">
        <v>14</v>
      </c>
      <c r="B24" s="174"/>
      <c r="C24" s="176"/>
      <c r="D24" s="389" t="s">
        <v>27</v>
      </c>
      <c r="E24" s="387">
        <f>'Extended Guarantees'!$E$15</f>
        <v>0</v>
      </c>
      <c r="F24" s="170">
        <f>'Extended Guarantees'!$K$15</f>
        <v>0</v>
      </c>
      <c r="G24" s="171" t="s">
        <v>27</v>
      </c>
      <c r="H24" s="172" t="str">
        <f t="shared" si="0"/>
        <v/>
      </c>
      <c r="I24" s="173" t="str">
        <f t="shared" si="1"/>
        <v/>
      </c>
      <c r="J24" s="173" t="str">
        <f t="shared" si="2"/>
        <v/>
      </c>
      <c r="K24" s="717"/>
      <c r="L24" s="718"/>
      <c r="M24" s="718"/>
      <c r="N24" s="718"/>
      <c r="O24" s="719"/>
    </row>
    <row r="25" spans="1:17" s="23" customFormat="1" ht="13.5" thickBot="1" x14ac:dyDescent="0.25">
      <c r="A25" s="177">
        <v>15</v>
      </c>
      <c r="B25" s="178"/>
      <c r="C25" s="179"/>
      <c r="D25" s="390" t="s">
        <v>27</v>
      </c>
      <c r="E25" s="387">
        <f>'Extended Guarantees'!$E$15</f>
        <v>0</v>
      </c>
      <c r="F25" s="170">
        <f>'Extended Guarantees'!$K$15</f>
        <v>0</v>
      </c>
      <c r="G25" s="180" t="s">
        <v>27</v>
      </c>
      <c r="H25" s="172" t="str">
        <f t="shared" si="0"/>
        <v/>
      </c>
      <c r="I25" s="173" t="str">
        <f t="shared" si="1"/>
        <v/>
      </c>
      <c r="J25" s="173" t="str">
        <f t="shared" si="2"/>
        <v/>
      </c>
      <c r="K25" s="756"/>
      <c r="L25" s="757"/>
      <c r="M25" s="757"/>
      <c r="N25" s="757"/>
      <c r="O25" s="758"/>
    </row>
    <row r="26" spans="1:17" s="23" customFormat="1" ht="24" customHeight="1" thickBot="1" x14ac:dyDescent="0.25">
      <c r="A26" s="696" t="s">
        <v>310</v>
      </c>
      <c r="B26" s="697"/>
      <c r="C26" s="697"/>
      <c r="D26" s="697"/>
      <c r="E26" s="697"/>
      <c r="F26" s="697"/>
      <c r="G26" s="698"/>
      <c r="H26" s="448">
        <f>SUM(H11:H25)/D51</f>
        <v>0</v>
      </c>
      <c r="I26" s="448">
        <f>H26*'Extended Guarantees'!E15</f>
        <v>0</v>
      </c>
      <c r="J26" s="448">
        <f>H26*'Extended Guarantees'!K15</f>
        <v>0</v>
      </c>
      <c r="K26" s="711" t="s">
        <v>114</v>
      </c>
      <c r="L26" s="712"/>
      <c r="M26" s="712"/>
      <c r="N26" s="712"/>
      <c r="O26" s="713"/>
      <c r="P26" s="24"/>
      <c r="Q26" s="24"/>
    </row>
    <row r="27" spans="1:17" s="23" customFormat="1" ht="22.5" customHeight="1" thickBot="1" x14ac:dyDescent="0.25">
      <c r="A27" s="699" t="s">
        <v>128</v>
      </c>
      <c r="B27" s="700"/>
      <c r="C27" s="700"/>
      <c r="D27" s="700"/>
      <c r="E27" s="700"/>
      <c r="F27" s="700"/>
      <c r="G27" s="701"/>
      <c r="H27" s="443">
        <f>SUM(H11:H25)</f>
        <v>0</v>
      </c>
      <c r="I27" s="443">
        <f>SUM(I11:I25)</f>
        <v>0</v>
      </c>
      <c r="J27" s="443">
        <f>SUM(J11:J25)</f>
        <v>0</v>
      </c>
      <c r="K27" s="714"/>
      <c r="L27" s="715"/>
      <c r="M27" s="715"/>
      <c r="N27" s="715"/>
      <c r="O27" s="716"/>
    </row>
    <row r="28" spans="1:17" s="23" customFormat="1" ht="13.5" thickBot="1" x14ac:dyDescent="0.25">
      <c r="A28" s="183">
        <v>16</v>
      </c>
      <c r="B28" s="169"/>
      <c r="C28" s="385" t="s">
        <v>97</v>
      </c>
      <c r="D28" s="392" t="s">
        <v>27</v>
      </c>
      <c r="E28" s="387">
        <f>'Extended Guarantees'!E$15</f>
        <v>0</v>
      </c>
      <c r="F28" s="170">
        <f>'Extended Guarantees'!$K$15</f>
        <v>0</v>
      </c>
      <c r="G28" s="171" t="s">
        <v>27</v>
      </c>
      <c r="H28" s="172" t="str">
        <f t="shared" ref="H28:H42" si="3">IF(ISNUMBER(ROUND($D28*$G28,2)),ROUND($D28*$G28,2),"")</f>
        <v/>
      </c>
      <c r="I28" s="184" t="str">
        <f t="shared" ref="I28:I42" si="4">IF(ISNUMBER(ROUND($H28*E28,2)),ROUND($H28*E28,2),"")</f>
        <v/>
      </c>
      <c r="J28" s="184" t="str">
        <f t="shared" ref="J28:J42" si="5">IF(ISNUMBER(ROUND($H28*F28,2)),ROUND($H28*F28,2),"")</f>
        <v/>
      </c>
      <c r="K28" s="759"/>
      <c r="L28" s="760"/>
      <c r="M28" s="760"/>
      <c r="N28" s="760"/>
      <c r="O28" s="761"/>
    </row>
    <row r="29" spans="1:17" s="23" customFormat="1" x14ac:dyDescent="0.2">
      <c r="A29" s="161">
        <v>17</v>
      </c>
      <c r="B29" s="174"/>
      <c r="C29" s="175" t="s">
        <v>28</v>
      </c>
      <c r="D29" s="389" t="s">
        <v>27</v>
      </c>
      <c r="E29" s="387">
        <f>'Extended Guarantees'!E$15</f>
        <v>0</v>
      </c>
      <c r="F29" s="170">
        <f>'Extended Guarantees'!$K$15</f>
        <v>0</v>
      </c>
      <c r="G29" s="171" t="s">
        <v>27</v>
      </c>
      <c r="H29" s="172" t="str">
        <f t="shared" si="3"/>
        <v/>
      </c>
      <c r="I29" s="184" t="str">
        <f t="shared" si="4"/>
        <v/>
      </c>
      <c r="J29" s="184" t="str">
        <f t="shared" si="5"/>
        <v/>
      </c>
      <c r="K29" s="690"/>
      <c r="L29" s="691"/>
      <c r="M29" s="691"/>
      <c r="N29" s="691"/>
      <c r="O29" s="692"/>
    </row>
    <row r="30" spans="1:17" s="23" customFormat="1" x14ac:dyDescent="0.2">
      <c r="A30" s="161">
        <v>18</v>
      </c>
      <c r="B30" s="174"/>
      <c r="C30" s="176" t="s">
        <v>29</v>
      </c>
      <c r="D30" s="389" t="s">
        <v>27</v>
      </c>
      <c r="E30" s="387">
        <f>'Extended Guarantees'!E$15</f>
        <v>0</v>
      </c>
      <c r="F30" s="170">
        <f>'Extended Guarantees'!$K$15</f>
        <v>0</v>
      </c>
      <c r="G30" s="171" t="s">
        <v>27</v>
      </c>
      <c r="H30" s="172" t="str">
        <f t="shared" si="3"/>
        <v/>
      </c>
      <c r="I30" s="184" t="str">
        <f t="shared" si="4"/>
        <v/>
      </c>
      <c r="J30" s="184" t="str">
        <f t="shared" si="5"/>
        <v/>
      </c>
      <c r="K30" s="690"/>
      <c r="L30" s="691"/>
      <c r="M30" s="691"/>
      <c r="N30" s="691"/>
      <c r="O30" s="692"/>
    </row>
    <row r="31" spans="1:17" s="23" customFormat="1" x14ac:dyDescent="0.2">
      <c r="A31" s="183">
        <v>19</v>
      </c>
      <c r="B31" s="174"/>
      <c r="C31" s="176" t="s">
        <v>30</v>
      </c>
      <c r="D31" s="389" t="s">
        <v>27</v>
      </c>
      <c r="E31" s="387">
        <f>'Extended Guarantees'!E$15</f>
        <v>0</v>
      </c>
      <c r="F31" s="170">
        <f>'Extended Guarantees'!$K$15</f>
        <v>0</v>
      </c>
      <c r="G31" s="171" t="s">
        <v>27</v>
      </c>
      <c r="H31" s="172" t="str">
        <f t="shared" si="3"/>
        <v/>
      </c>
      <c r="I31" s="184" t="str">
        <f t="shared" si="4"/>
        <v/>
      </c>
      <c r="J31" s="184" t="str">
        <f t="shared" si="5"/>
        <v/>
      </c>
      <c r="K31" s="690"/>
      <c r="L31" s="691"/>
      <c r="M31" s="691"/>
      <c r="N31" s="691"/>
      <c r="O31" s="692"/>
    </row>
    <row r="32" spans="1:17" s="23" customFormat="1" x14ac:dyDescent="0.2">
      <c r="A32" s="161">
        <v>20</v>
      </c>
      <c r="B32" s="174"/>
      <c r="C32" s="176" t="s">
        <v>31</v>
      </c>
      <c r="D32" s="389" t="s">
        <v>27</v>
      </c>
      <c r="E32" s="387">
        <f>'Extended Guarantees'!E$15</f>
        <v>0</v>
      </c>
      <c r="F32" s="170">
        <f>'Extended Guarantees'!$K$15</f>
        <v>0</v>
      </c>
      <c r="G32" s="171" t="s">
        <v>27</v>
      </c>
      <c r="H32" s="172" t="str">
        <f t="shared" si="3"/>
        <v/>
      </c>
      <c r="I32" s="184" t="str">
        <f t="shared" si="4"/>
        <v/>
      </c>
      <c r="J32" s="184" t="str">
        <f t="shared" si="5"/>
        <v/>
      </c>
      <c r="K32" s="690"/>
      <c r="L32" s="691"/>
      <c r="M32" s="691"/>
      <c r="N32" s="691"/>
      <c r="O32" s="692"/>
    </row>
    <row r="33" spans="1:15" s="23" customFormat="1" x14ac:dyDescent="0.2">
      <c r="A33" s="161">
        <v>21</v>
      </c>
      <c r="B33" s="174"/>
      <c r="C33" s="176" t="s">
        <v>32</v>
      </c>
      <c r="D33" s="389" t="s">
        <v>27</v>
      </c>
      <c r="E33" s="387">
        <f>'Extended Guarantees'!E$15</f>
        <v>0</v>
      </c>
      <c r="F33" s="170">
        <f>'Extended Guarantees'!$K$15</f>
        <v>0</v>
      </c>
      <c r="G33" s="171" t="s">
        <v>27</v>
      </c>
      <c r="H33" s="172" t="str">
        <f t="shared" si="3"/>
        <v/>
      </c>
      <c r="I33" s="184" t="str">
        <f t="shared" si="4"/>
        <v/>
      </c>
      <c r="J33" s="184" t="str">
        <f t="shared" si="5"/>
        <v/>
      </c>
      <c r="K33" s="690"/>
      <c r="L33" s="691"/>
      <c r="M33" s="691"/>
      <c r="N33" s="691"/>
      <c r="O33" s="692"/>
    </row>
    <row r="34" spans="1:15" s="23" customFormat="1" x14ac:dyDescent="0.2">
      <c r="A34" s="183">
        <v>22</v>
      </c>
      <c r="B34" s="174"/>
      <c r="C34" s="176" t="s">
        <v>98</v>
      </c>
      <c r="D34" s="389" t="s">
        <v>27</v>
      </c>
      <c r="E34" s="387">
        <f>'Extended Guarantees'!E$15</f>
        <v>0</v>
      </c>
      <c r="F34" s="170">
        <f>'Extended Guarantees'!$K$15</f>
        <v>0</v>
      </c>
      <c r="G34" s="171" t="s">
        <v>27</v>
      </c>
      <c r="H34" s="172" t="str">
        <f t="shared" si="3"/>
        <v/>
      </c>
      <c r="I34" s="184" t="str">
        <f t="shared" si="4"/>
        <v/>
      </c>
      <c r="J34" s="184" t="str">
        <f t="shared" si="5"/>
        <v/>
      </c>
      <c r="K34" s="690"/>
      <c r="L34" s="691"/>
      <c r="M34" s="691"/>
      <c r="N34" s="691"/>
      <c r="O34" s="692"/>
    </row>
    <row r="35" spans="1:15" s="23" customFormat="1" x14ac:dyDescent="0.2">
      <c r="A35" s="161">
        <v>23</v>
      </c>
      <c r="B35" s="174"/>
      <c r="C35" s="176" t="s">
        <v>120</v>
      </c>
      <c r="D35" s="389" t="s">
        <v>27</v>
      </c>
      <c r="E35" s="387">
        <f>'Extended Guarantees'!E$15</f>
        <v>0</v>
      </c>
      <c r="F35" s="170">
        <f>'Extended Guarantees'!$K$15</f>
        <v>0</v>
      </c>
      <c r="G35" s="171" t="s">
        <v>27</v>
      </c>
      <c r="H35" s="172" t="str">
        <f t="shared" si="3"/>
        <v/>
      </c>
      <c r="I35" s="184" t="str">
        <f t="shared" si="4"/>
        <v/>
      </c>
      <c r="J35" s="184" t="str">
        <f t="shared" si="5"/>
        <v/>
      </c>
      <c r="K35" s="690"/>
      <c r="L35" s="691"/>
      <c r="M35" s="691"/>
      <c r="N35" s="691"/>
      <c r="O35" s="692"/>
    </row>
    <row r="36" spans="1:15" s="23" customFormat="1" x14ac:dyDescent="0.2">
      <c r="A36" s="161">
        <v>24</v>
      </c>
      <c r="B36" s="174"/>
      <c r="C36" s="176" t="s">
        <v>193</v>
      </c>
      <c r="D36" s="389" t="s">
        <v>27</v>
      </c>
      <c r="E36" s="387">
        <f>'Extended Guarantees'!E$15</f>
        <v>0</v>
      </c>
      <c r="F36" s="170">
        <f>'Extended Guarantees'!$K$15</f>
        <v>0</v>
      </c>
      <c r="G36" s="171" t="s">
        <v>27</v>
      </c>
      <c r="H36" s="172" t="str">
        <f t="shared" si="3"/>
        <v/>
      </c>
      <c r="I36" s="184" t="str">
        <f t="shared" si="4"/>
        <v/>
      </c>
      <c r="J36" s="184" t="str">
        <f t="shared" si="5"/>
        <v/>
      </c>
      <c r="K36" s="690"/>
      <c r="L36" s="691"/>
      <c r="M36" s="691"/>
      <c r="N36" s="691"/>
      <c r="O36" s="692"/>
    </row>
    <row r="37" spans="1:15" s="23" customFormat="1" x14ac:dyDescent="0.2">
      <c r="A37" s="183">
        <v>25</v>
      </c>
      <c r="B37" s="174"/>
      <c r="C37" s="176" t="s">
        <v>87</v>
      </c>
      <c r="D37" s="389" t="s">
        <v>27</v>
      </c>
      <c r="E37" s="387">
        <f>'Extended Guarantees'!E$15</f>
        <v>0</v>
      </c>
      <c r="F37" s="170">
        <f>'Extended Guarantees'!$K$15</f>
        <v>0</v>
      </c>
      <c r="G37" s="171" t="s">
        <v>27</v>
      </c>
      <c r="H37" s="172" t="str">
        <f t="shared" si="3"/>
        <v/>
      </c>
      <c r="I37" s="184" t="str">
        <f t="shared" si="4"/>
        <v/>
      </c>
      <c r="J37" s="184" t="str">
        <f t="shared" si="5"/>
        <v/>
      </c>
      <c r="K37" s="690"/>
      <c r="L37" s="691"/>
      <c r="M37" s="691"/>
      <c r="N37" s="691"/>
      <c r="O37" s="692"/>
    </row>
    <row r="38" spans="1:15" s="23" customFormat="1" x14ac:dyDescent="0.2">
      <c r="A38" s="161">
        <v>26</v>
      </c>
      <c r="B38" s="174"/>
      <c r="C38" s="176"/>
      <c r="D38" s="389" t="s">
        <v>27</v>
      </c>
      <c r="E38" s="387">
        <f>'Extended Guarantees'!E$15</f>
        <v>0</v>
      </c>
      <c r="F38" s="170">
        <f>'Extended Guarantees'!$K$15</f>
        <v>0</v>
      </c>
      <c r="G38" s="171" t="s">
        <v>27</v>
      </c>
      <c r="H38" s="172" t="str">
        <f t="shared" si="3"/>
        <v/>
      </c>
      <c r="I38" s="184" t="str">
        <f t="shared" si="4"/>
        <v/>
      </c>
      <c r="J38" s="184" t="str">
        <f t="shared" si="5"/>
        <v/>
      </c>
      <c r="K38" s="690"/>
      <c r="L38" s="691"/>
      <c r="M38" s="691"/>
      <c r="N38" s="691"/>
      <c r="O38" s="692"/>
    </row>
    <row r="39" spans="1:15" s="23" customFormat="1" x14ac:dyDescent="0.2">
      <c r="A39" s="161">
        <v>27</v>
      </c>
      <c r="B39" s="174"/>
      <c r="C39" s="176"/>
      <c r="D39" s="389" t="s">
        <v>27</v>
      </c>
      <c r="E39" s="387">
        <f>'Extended Guarantees'!E$15</f>
        <v>0</v>
      </c>
      <c r="F39" s="170">
        <f>'Extended Guarantees'!$K$15</f>
        <v>0</v>
      </c>
      <c r="G39" s="171" t="s">
        <v>27</v>
      </c>
      <c r="H39" s="172" t="str">
        <f t="shared" si="3"/>
        <v/>
      </c>
      <c r="I39" s="184" t="str">
        <f t="shared" si="4"/>
        <v/>
      </c>
      <c r="J39" s="184" t="str">
        <f t="shared" si="5"/>
        <v/>
      </c>
      <c r="K39" s="690"/>
      <c r="L39" s="691"/>
      <c r="M39" s="691"/>
      <c r="N39" s="691"/>
      <c r="O39" s="692"/>
    </row>
    <row r="40" spans="1:15" s="23" customFormat="1" x14ac:dyDescent="0.2">
      <c r="A40" s="183">
        <v>28</v>
      </c>
      <c r="B40" s="174"/>
      <c r="C40" s="176"/>
      <c r="D40" s="389" t="s">
        <v>27</v>
      </c>
      <c r="E40" s="387">
        <f>'Extended Guarantees'!E$15</f>
        <v>0</v>
      </c>
      <c r="F40" s="170">
        <f>'Extended Guarantees'!$K$15</f>
        <v>0</v>
      </c>
      <c r="G40" s="171" t="s">
        <v>27</v>
      </c>
      <c r="H40" s="172" t="str">
        <f t="shared" si="3"/>
        <v/>
      </c>
      <c r="I40" s="184" t="str">
        <f t="shared" si="4"/>
        <v/>
      </c>
      <c r="J40" s="184" t="str">
        <f t="shared" si="5"/>
        <v/>
      </c>
      <c r="K40" s="690"/>
      <c r="L40" s="691"/>
      <c r="M40" s="691"/>
      <c r="N40" s="691"/>
      <c r="O40" s="692"/>
    </row>
    <row r="41" spans="1:15" s="23" customFormat="1" x14ac:dyDescent="0.2">
      <c r="A41" s="161">
        <v>29</v>
      </c>
      <c r="B41" s="174"/>
      <c r="C41" s="176"/>
      <c r="D41" s="389" t="s">
        <v>27</v>
      </c>
      <c r="E41" s="387">
        <f>'Extended Guarantees'!E$15</f>
        <v>0</v>
      </c>
      <c r="F41" s="170">
        <f>'Extended Guarantees'!$K$15</f>
        <v>0</v>
      </c>
      <c r="G41" s="171" t="s">
        <v>27</v>
      </c>
      <c r="H41" s="172" t="str">
        <f t="shared" si="3"/>
        <v/>
      </c>
      <c r="I41" s="184" t="str">
        <f t="shared" si="4"/>
        <v/>
      </c>
      <c r="J41" s="184" t="str">
        <f t="shared" si="5"/>
        <v/>
      </c>
      <c r="K41" s="690"/>
      <c r="L41" s="691"/>
      <c r="M41" s="691"/>
      <c r="N41" s="691"/>
      <c r="O41" s="692"/>
    </row>
    <row r="42" spans="1:15" s="24" customFormat="1" ht="22.5" customHeight="1" thickBot="1" x14ac:dyDescent="0.25">
      <c r="A42" s="161">
        <v>30</v>
      </c>
      <c r="B42" s="185"/>
      <c r="C42" s="179"/>
      <c r="D42" s="393" t="s">
        <v>27</v>
      </c>
      <c r="E42" s="391">
        <f>'Extended Guarantees'!E$15</f>
        <v>0</v>
      </c>
      <c r="F42" s="186">
        <f>'Extended Guarantees'!$K$15</f>
        <v>0</v>
      </c>
      <c r="G42" s="187" t="s">
        <v>27</v>
      </c>
      <c r="H42" s="181" t="str">
        <f t="shared" si="3"/>
        <v/>
      </c>
      <c r="I42" s="188" t="str">
        <f t="shared" si="4"/>
        <v/>
      </c>
      <c r="J42" s="188" t="str">
        <f t="shared" si="5"/>
        <v/>
      </c>
      <c r="K42" s="693"/>
      <c r="L42" s="694"/>
      <c r="M42" s="694"/>
      <c r="N42" s="694"/>
      <c r="O42" s="695"/>
    </row>
    <row r="43" spans="1:15" s="24" customFormat="1" ht="24.75" customHeight="1" thickBot="1" x14ac:dyDescent="0.25">
      <c r="A43" s="182"/>
      <c r="B43" s="202" t="s">
        <v>125</v>
      </c>
      <c r="C43" s="203"/>
      <c r="D43" s="204"/>
      <c r="E43" s="205"/>
      <c r="F43" s="205"/>
      <c r="G43" s="205"/>
      <c r="H43" s="473">
        <f>SUM(H28:H42)</f>
        <v>0</v>
      </c>
      <c r="I43" s="473">
        <f>SUM(I28:I42)</f>
        <v>0</v>
      </c>
      <c r="J43" s="473">
        <f>SUM(J28:J42)</f>
        <v>0</v>
      </c>
      <c r="K43" s="206"/>
      <c r="L43" s="206"/>
    </row>
    <row r="44" spans="1:15" s="24" customFormat="1" x14ac:dyDescent="0.2">
      <c r="A44" s="189"/>
      <c r="B44" s="207"/>
      <c r="C44" s="208"/>
      <c r="D44" s="210"/>
      <c r="E44" s="211"/>
      <c r="F44" s="211"/>
      <c r="G44" s="211"/>
      <c r="H44" s="211"/>
      <c r="I44" s="211"/>
      <c r="J44" s="210"/>
      <c r="K44" s="212"/>
      <c r="L44" s="212"/>
    </row>
    <row r="45" spans="1:15" s="24" customFormat="1" x14ac:dyDescent="0.2">
      <c r="A45" s="189"/>
      <c r="B45" s="207"/>
      <c r="C45" s="208"/>
      <c r="D45" s="210"/>
      <c r="E45" s="211"/>
      <c r="F45" s="211"/>
      <c r="G45" s="211"/>
      <c r="H45" s="211"/>
      <c r="I45" s="209"/>
      <c r="J45" s="210"/>
      <c r="K45" s="212"/>
      <c r="L45" s="212"/>
    </row>
    <row r="46" spans="1:15" s="24" customFormat="1" x14ac:dyDescent="0.2">
      <c r="A46" s="189"/>
      <c r="B46" s="207"/>
      <c r="C46" s="208"/>
      <c r="D46" s="210"/>
      <c r="E46" s="211"/>
      <c r="F46" s="211"/>
      <c r="G46" s="211"/>
      <c r="H46" s="211"/>
      <c r="I46" s="209"/>
      <c r="J46" s="210"/>
      <c r="K46" s="212"/>
      <c r="L46" s="212"/>
    </row>
    <row r="47" spans="1:15" s="24" customFormat="1" x14ac:dyDescent="0.2">
      <c r="A47" s="189"/>
      <c r="B47" s="207"/>
      <c r="C47" s="208"/>
      <c r="D47" s="210"/>
      <c r="E47" s="211"/>
      <c r="F47" s="211"/>
      <c r="G47" s="211"/>
      <c r="H47" s="211"/>
      <c r="I47" s="209"/>
      <c r="J47" s="210"/>
      <c r="K47" s="212"/>
      <c r="L47" s="212"/>
    </row>
    <row r="48" spans="1:15" s="24" customFormat="1" x14ac:dyDescent="0.2">
      <c r="A48" s="189"/>
      <c r="B48" s="207"/>
      <c r="C48" s="208"/>
      <c r="D48" s="210"/>
      <c r="E48" s="211"/>
      <c r="F48" s="211"/>
      <c r="G48" s="211"/>
      <c r="H48" s="211"/>
      <c r="I48" s="209"/>
      <c r="J48" s="210"/>
      <c r="K48" s="212"/>
      <c r="L48" s="212"/>
    </row>
    <row r="49" spans="1:15" s="24" customFormat="1" ht="33.75" customHeight="1" thickBot="1" x14ac:dyDescent="0.25">
      <c r="A49" s="189"/>
      <c r="B49" s="207"/>
      <c r="C49" s="208"/>
      <c r="D49" s="210"/>
      <c r="E49" s="211"/>
      <c r="F49" s="211"/>
      <c r="G49" s="211"/>
      <c r="H49" s="211"/>
      <c r="I49" s="209"/>
      <c r="J49" s="210"/>
      <c r="K49" s="212"/>
      <c r="L49" s="212"/>
    </row>
    <row r="50" spans="1:15" s="24" customFormat="1" ht="39" customHeight="1" thickBot="1" x14ac:dyDescent="0.25">
      <c r="A50" s="189"/>
      <c r="B50" s="207"/>
      <c r="C50" s="445" t="s">
        <v>337</v>
      </c>
      <c r="D50" s="468">
        <v>14</v>
      </c>
      <c r="E50" s="211"/>
      <c r="F50" s="211"/>
      <c r="G50" s="211"/>
      <c r="H50" s="211"/>
      <c r="I50" s="209"/>
      <c r="J50" s="210"/>
      <c r="K50" s="212"/>
      <c r="L50" s="212"/>
    </row>
    <row r="51" spans="1:15" s="24" customFormat="1" ht="39" thickBot="1" x14ac:dyDescent="0.25">
      <c r="A51" s="189"/>
      <c r="B51" s="207"/>
      <c r="C51" s="445" t="s">
        <v>298</v>
      </c>
      <c r="D51" s="285">
        <v>1</v>
      </c>
      <c r="E51" s="211"/>
      <c r="F51" s="211"/>
      <c r="G51" s="211"/>
      <c r="H51" s="211"/>
      <c r="I51" s="209"/>
      <c r="J51" s="210"/>
      <c r="K51" s="212"/>
      <c r="L51" s="212"/>
    </row>
    <row r="52" spans="1:15" s="24" customFormat="1" x14ac:dyDescent="0.2">
      <c r="A52" s="189"/>
      <c r="B52" s="207"/>
      <c r="C52" s="208"/>
      <c r="D52" s="210"/>
      <c r="E52" s="211"/>
      <c r="F52" s="211"/>
      <c r="G52" s="211"/>
      <c r="H52" s="211"/>
      <c r="I52" s="209"/>
      <c r="J52" s="210"/>
      <c r="K52" s="212"/>
      <c r="L52" s="212"/>
    </row>
    <row r="53" spans="1:15" s="24" customFormat="1" ht="26.25" customHeight="1" thickBot="1" x14ac:dyDescent="0.25">
      <c r="A53" s="189"/>
      <c r="B53" s="207"/>
      <c r="C53" s="208"/>
      <c r="D53" s="210"/>
      <c r="E53" s="211"/>
      <c r="F53" s="211"/>
      <c r="G53" s="211"/>
      <c r="H53" s="211"/>
      <c r="I53" s="209"/>
      <c r="J53" s="210"/>
      <c r="K53" s="212"/>
      <c r="L53" s="212"/>
    </row>
    <row r="54" spans="1:15" s="24" customFormat="1" ht="78.75" customHeight="1" thickBot="1" x14ac:dyDescent="0.25">
      <c r="A54" s="189"/>
      <c r="B54" s="190"/>
      <c r="C54" s="191"/>
      <c r="D54" s="192"/>
      <c r="E54" s="192"/>
      <c r="F54" s="192"/>
      <c r="H54" s="67" t="s">
        <v>147</v>
      </c>
      <c r="I54" s="67" t="s">
        <v>321</v>
      </c>
      <c r="J54" s="67" t="s">
        <v>322</v>
      </c>
      <c r="K54" s="67" t="s">
        <v>376</v>
      </c>
      <c r="L54" s="67" t="s">
        <v>377</v>
      </c>
    </row>
    <row r="55" spans="1:15" s="23" customFormat="1" ht="48.75" customHeight="1" thickBot="1" x14ac:dyDescent="0.25">
      <c r="A55" s="449">
        <v>31</v>
      </c>
      <c r="B55" s="753" t="s">
        <v>385</v>
      </c>
      <c r="C55" s="754"/>
      <c r="D55" s="754"/>
      <c r="E55" s="754"/>
      <c r="F55" s="754"/>
      <c r="G55" s="755"/>
      <c r="H55" s="448">
        <f>H26+H43</f>
        <v>0</v>
      </c>
      <c r="I55" s="448">
        <f>I26+I43</f>
        <v>0</v>
      </c>
      <c r="J55" s="448">
        <f>J26+J43</f>
        <v>0</v>
      </c>
      <c r="K55" s="448">
        <f>H26*'Extended Guarantees'!E18+H43*'Extended Guarantees'!E18</f>
        <v>0</v>
      </c>
      <c r="L55" s="448">
        <f>H26*'Extended Guarantees'!K18+H43*'Extended Guarantees'!K18</f>
        <v>0</v>
      </c>
      <c r="M55" s="24"/>
      <c r="N55" s="24"/>
      <c r="O55" s="24"/>
    </row>
    <row r="56" spans="1:15" s="23" customFormat="1" ht="54" customHeight="1" thickBot="1" x14ac:dyDescent="0.25">
      <c r="A56" s="449">
        <v>32</v>
      </c>
      <c r="B56" s="686" t="s">
        <v>384</v>
      </c>
      <c r="C56" s="687"/>
      <c r="D56" s="687"/>
      <c r="E56" s="687"/>
      <c r="F56" s="687"/>
      <c r="G56" s="688"/>
      <c r="H56" s="473">
        <f>H27+H43</f>
        <v>0</v>
      </c>
      <c r="I56" s="443">
        <f>I27+I43</f>
        <v>0</v>
      </c>
      <c r="J56" s="443">
        <f>J27+J43</f>
        <v>0</v>
      </c>
      <c r="K56" s="443">
        <f>H27*'Extended Guarantees'!E18+H43*'Extended Guarantees'!E18</f>
        <v>0</v>
      </c>
      <c r="L56" s="443">
        <f>H27*'Extended Guarantees'!K18+H43*'Extended Guarantees'!K18</f>
        <v>0</v>
      </c>
    </row>
    <row r="57" spans="1:15" s="23" customFormat="1" ht="15.75" hidden="1" customHeight="1" thickBot="1" x14ac:dyDescent="0.25"/>
    <row r="58" spans="1:15" s="23" customFormat="1" ht="14.25" customHeight="1" thickBot="1" x14ac:dyDescent="0.25"/>
    <row r="59" spans="1:15" s="23" customFormat="1" ht="36.75" customHeight="1" thickBot="1" x14ac:dyDescent="0.25">
      <c r="A59" s="189"/>
      <c r="B59" s="190"/>
      <c r="C59" s="191"/>
      <c r="D59" s="192"/>
      <c r="E59" s="192"/>
      <c r="F59" s="192"/>
      <c r="G59" s="24"/>
      <c r="H59" s="672" t="s">
        <v>195</v>
      </c>
      <c r="I59" s="673"/>
      <c r="J59" s="674"/>
    </row>
    <row r="60" spans="1:15" s="23" customFormat="1" ht="13.5" thickBot="1" x14ac:dyDescent="0.25">
      <c r="A60" s="681">
        <v>33</v>
      </c>
      <c r="B60" s="683" t="s">
        <v>263</v>
      </c>
      <c r="C60" s="684"/>
      <c r="D60" s="684"/>
      <c r="E60" s="684"/>
      <c r="F60" s="684"/>
      <c r="G60" s="685"/>
      <c r="H60" s="675">
        <v>0</v>
      </c>
      <c r="I60" s="676"/>
      <c r="J60" s="677"/>
    </row>
    <row r="61" spans="1:15" s="23" customFormat="1" ht="36.75" customHeight="1" thickBot="1" x14ac:dyDescent="0.25">
      <c r="A61" s="682"/>
      <c r="B61" s="686" t="s">
        <v>382</v>
      </c>
      <c r="C61" s="687"/>
      <c r="D61" s="687"/>
      <c r="E61" s="687"/>
      <c r="F61" s="687"/>
      <c r="G61" s="688"/>
      <c r="H61" s="678"/>
      <c r="I61" s="679"/>
      <c r="J61" s="680"/>
    </row>
    <row r="62" spans="1:15" s="19" customFormat="1" ht="14.25" customHeight="1" x14ac:dyDescent="0.2">
      <c r="A62" s="23"/>
      <c r="B62" s="23"/>
      <c r="C62" s="23"/>
      <c r="D62" s="23"/>
      <c r="E62" s="23"/>
      <c r="F62" s="23"/>
      <c r="G62" s="23"/>
      <c r="H62" s="23"/>
      <c r="I62" s="23"/>
      <c r="J62" s="23"/>
      <c r="K62" s="23"/>
      <c r="L62" s="85"/>
      <c r="M62" s="53"/>
      <c r="N62" s="23"/>
      <c r="O62" s="23"/>
    </row>
    <row r="63" spans="1:15" s="23" customFormat="1" ht="36" customHeight="1" x14ac:dyDescent="0.2">
      <c r="A63" s="8" t="s">
        <v>283</v>
      </c>
      <c r="K63" s="376"/>
    </row>
    <row r="64" spans="1:15" s="23" customFormat="1" ht="69" customHeight="1" thickBot="1" x14ac:dyDescent="0.25">
      <c r="A64" s="689" t="s">
        <v>380</v>
      </c>
      <c r="B64" s="689"/>
      <c r="C64" s="689"/>
      <c r="D64" s="689"/>
      <c r="E64" s="689"/>
      <c r="F64" s="689"/>
      <c r="G64" s="689"/>
      <c r="K64" s="431"/>
    </row>
    <row r="65" spans="1:15" s="23" customFormat="1" ht="21" customHeight="1" thickBot="1" x14ac:dyDescent="0.25">
      <c r="A65" s="741" t="s">
        <v>122</v>
      </c>
      <c r="B65" s="669" t="s">
        <v>20</v>
      </c>
      <c r="C65" s="670"/>
      <c r="D65" s="670"/>
      <c r="E65" s="670"/>
      <c r="F65" s="670"/>
      <c r="G65" s="670"/>
      <c r="H65" s="670"/>
      <c r="I65" s="670"/>
      <c r="J65" s="670"/>
      <c r="K65" s="670"/>
      <c r="L65" s="671"/>
    </row>
    <row r="66" spans="1:15" s="23" customFormat="1" ht="80.25" customHeight="1" thickBot="1" x14ac:dyDescent="0.25">
      <c r="A66" s="742"/>
      <c r="B66" s="70" t="s">
        <v>21</v>
      </c>
      <c r="C66" s="743" t="s">
        <v>22</v>
      </c>
      <c r="D66" s="743"/>
      <c r="E66" s="743"/>
      <c r="F66" s="743"/>
      <c r="G66" s="744"/>
      <c r="H66" s="71" t="s">
        <v>121</v>
      </c>
      <c r="I66" s="72" t="s">
        <v>273</v>
      </c>
      <c r="J66" s="475" t="s">
        <v>274</v>
      </c>
      <c r="K66" s="484" t="s">
        <v>376</v>
      </c>
      <c r="L66" s="484" t="s">
        <v>377</v>
      </c>
    </row>
    <row r="67" spans="1:15" s="23" customFormat="1" ht="21" customHeight="1" x14ac:dyDescent="0.2">
      <c r="A67" s="193" t="s">
        <v>111</v>
      </c>
      <c r="B67" s="194" t="s">
        <v>112</v>
      </c>
      <c r="C67" s="745" t="s">
        <v>279</v>
      </c>
      <c r="D67" s="745"/>
      <c r="E67" s="745"/>
      <c r="F67" s="745"/>
      <c r="G67" s="745"/>
      <c r="H67" s="195" t="s">
        <v>280</v>
      </c>
      <c r="I67" s="153" t="s">
        <v>108</v>
      </c>
      <c r="J67" s="476" t="s">
        <v>109</v>
      </c>
      <c r="K67" s="395" t="s">
        <v>340</v>
      </c>
      <c r="L67" s="478" t="s">
        <v>341</v>
      </c>
    </row>
    <row r="68" spans="1:15" s="23" customFormat="1" ht="33" customHeight="1" x14ac:dyDescent="0.2">
      <c r="A68" s="196">
        <v>34</v>
      </c>
      <c r="B68" s="197"/>
      <c r="C68" s="746" t="s">
        <v>411</v>
      </c>
      <c r="D68" s="747"/>
      <c r="E68" s="747"/>
      <c r="F68" s="747"/>
      <c r="G68" s="747"/>
      <c r="H68" s="482">
        <v>0</v>
      </c>
      <c r="I68" s="483">
        <f>H68*'Extended Guarantees'!$E$15</f>
        <v>0</v>
      </c>
      <c r="J68" s="483">
        <f>H68*'Extended Guarantees'!$K$15</f>
        <v>0</v>
      </c>
      <c r="K68" s="483">
        <f>'Extended Guarantees'!$E$18*H68</f>
        <v>0</v>
      </c>
      <c r="L68" s="483">
        <f>'Extended Guarantees'!$K$18*H68</f>
        <v>0</v>
      </c>
      <c r="M68" s="481"/>
    </row>
    <row r="69" spans="1:15" s="23" customFormat="1" ht="21" customHeight="1" x14ac:dyDescent="0.2">
      <c r="A69" s="196">
        <v>35</v>
      </c>
      <c r="B69" s="197"/>
      <c r="C69" s="748" t="s">
        <v>33</v>
      </c>
      <c r="D69" s="749"/>
      <c r="E69" s="749"/>
      <c r="F69" s="749"/>
      <c r="G69" s="749"/>
      <c r="H69" s="482">
        <v>0</v>
      </c>
      <c r="I69" s="483">
        <f>H69*'Extended Guarantees'!$E$15</f>
        <v>0</v>
      </c>
      <c r="J69" s="483">
        <f>H69*'Extended Guarantees'!$K$15</f>
        <v>0</v>
      </c>
      <c r="K69" s="483">
        <f>'Extended Guarantees'!$E$18*H69</f>
        <v>0</v>
      </c>
      <c r="L69" s="483">
        <f>'Extended Guarantees'!$K$18*H69</f>
        <v>0</v>
      </c>
    </row>
    <row r="70" spans="1:15" s="23" customFormat="1" ht="21" customHeight="1" x14ac:dyDescent="0.2">
      <c r="A70" s="196">
        <v>36</v>
      </c>
      <c r="B70" s="197"/>
      <c r="C70" s="748" t="s">
        <v>34</v>
      </c>
      <c r="D70" s="749"/>
      <c r="E70" s="749"/>
      <c r="F70" s="749"/>
      <c r="G70" s="749"/>
      <c r="H70" s="482">
        <v>0</v>
      </c>
      <c r="I70" s="483">
        <f>H70*'Extended Guarantees'!$E$15</f>
        <v>0</v>
      </c>
      <c r="J70" s="483">
        <f>H70*'Extended Guarantees'!$K$15</f>
        <v>0</v>
      </c>
      <c r="K70" s="483">
        <f>'Extended Guarantees'!$E$18*H70</f>
        <v>0</v>
      </c>
      <c r="L70" s="483">
        <f>'Extended Guarantees'!$K$18*H70</f>
        <v>0</v>
      </c>
    </row>
    <row r="71" spans="1:15" s="23" customFormat="1" ht="21" customHeight="1" x14ac:dyDescent="0.2">
      <c r="A71" s="196">
        <v>37</v>
      </c>
      <c r="B71" s="198"/>
      <c r="C71" s="748" t="s">
        <v>35</v>
      </c>
      <c r="D71" s="749"/>
      <c r="E71" s="749"/>
      <c r="F71" s="749"/>
      <c r="G71" s="749"/>
      <c r="H71" s="482">
        <v>0</v>
      </c>
      <c r="I71" s="483">
        <f>H71*'Extended Guarantees'!$E$15</f>
        <v>0</v>
      </c>
      <c r="J71" s="483">
        <f>H71*'Extended Guarantees'!$K$15</f>
        <v>0</v>
      </c>
      <c r="K71" s="483">
        <f>'Extended Guarantees'!$E$18*H71</f>
        <v>0</v>
      </c>
      <c r="L71" s="483">
        <f>'Extended Guarantees'!$K$18*H71</f>
        <v>0</v>
      </c>
    </row>
    <row r="72" spans="1:15" s="23" customFormat="1" ht="21" customHeight="1" x14ac:dyDescent="0.2">
      <c r="A72" s="196">
        <v>38</v>
      </c>
      <c r="B72" s="197"/>
      <c r="C72" s="748" t="s">
        <v>36</v>
      </c>
      <c r="D72" s="749"/>
      <c r="E72" s="749"/>
      <c r="F72" s="749"/>
      <c r="G72" s="749"/>
      <c r="H72" s="482">
        <v>0</v>
      </c>
      <c r="I72" s="483">
        <f>H72*'Extended Guarantees'!$E$15</f>
        <v>0</v>
      </c>
      <c r="J72" s="483">
        <f>H72*'Extended Guarantees'!$K$15</f>
        <v>0</v>
      </c>
      <c r="K72" s="483">
        <f>'Extended Guarantees'!$E$18*H72</f>
        <v>0</v>
      </c>
      <c r="L72" s="483">
        <f>'Extended Guarantees'!$K$18*H72</f>
        <v>0</v>
      </c>
    </row>
    <row r="73" spans="1:15" s="23" customFormat="1" ht="21" customHeight="1" x14ac:dyDescent="0.2">
      <c r="A73" s="196">
        <v>39</v>
      </c>
      <c r="B73" s="197"/>
      <c r="C73" s="748" t="s">
        <v>37</v>
      </c>
      <c r="D73" s="749"/>
      <c r="E73" s="749"/>
      <c r="F73" s="749"/>
      <c r="G73" s="749"/>
      <c r="H73" s="482">
        <v>0</v>
      </c>
      <c r="I73" s="483">
        <f>H73*'Extended Guarantees'!$E$15</f>
        <v>0</v>
      </c>
      <c r="J73" s="483">
        <f>H73*'Extended Guarantees'!$K$15</f>
        <v>0</v>
      </c>
      <c r="K73" s="483">
        <f>'Extended Guarantees'!$E$18*H73</f>
        <v>0</v>
      </c>
      <c r="L73" s="483">
        <f>'Extended Guarantees'!$K$18*H73</f>
        <v>0</v>
      </c>
    </row>
    <row r="74" spans="1:15" s="23" customFormat="1" ht="21" customHeight="1" x14ac:dyDescent="0.2">
      <c r="A74" s="196">
        <v>40</v>
      </c>
      <c r="B74" s="197"/>
      <c r="C74" s="748" t="s">
        <v>38</v>
      </c>
      <c r="D74" s="749"/>
      <c r="E74" s="749"/>
      <c r="F74" s="749"/>
      <c r="G74" s="749"/>
      <c r="H74" s="482">
        <v>0</v>
      </c>
      <c r="I74" s="483">
        <f>H74*'Extended Guarantees'!$E$15</f>
        <v>0</v>
      </c>
      <c r="J74" s="483">
        <f>H74*'Extended Guarantees'!$K$15</f>
        <v>0</v>
      </c>
      <c r="K74" s="483">
        <f>'Extended Guarantees'!$E$18*H74</f>
        <v>0</v>
      </c>
      <c r="L74" s="483">
        <f>'Extended Guarantees'!$K$18*H74</f>
        <v>0</v>
      </c>
    </row>
    <row r="75" spans="1:15" s="23" customFormat="1" ht="21" customHeight="1" x14ac:dyDescent="0.2">
      <c r="A75" s="196">
        <v>41</v>
      </c>
      <c r="B75" s="197"/>
      <c r="C75" s="748" t="s">
        <v>39</v>
      </c>
      <c r="D75" s="749"/>
      <c r="E75" s="749"/>
      <c r="F75" s="749"/>
      <c r="G75" s="749"/>
      <c r="H75" s="482">
        <v>0</v>
      </c>
      <c r="I75" s="483">
        <f>H75*'Extended Guarantees'!$E$15</f>
        <v>0</v>
      </c>
      <c r="J75" s="483">
        <f>H75*'Extended Guarantees'!$K$15</f>
        <v>0</v>
      </c>
      <c r="K75" s="483">
        <f>'Extended Guarantees'!$E$18*H75</f>
        <v>0</v>
      </c>
      <c r="L75" s="483">
        <f>'Extended Guarantees'!$K$18*H75</f>
        <v>0</v>
      </c>
    </row>
    <row r="76" spans="1:15" s="23" customFormat="1" ht="21" customHeight="1" x14ac:dyDescent="0.2">
      <c r="A76" s="196">
        <v>42</v>
      </c>
      <c r="B76" s="197"/>
      <c r="C76" s="748" t="s">
        <v>40</v>
      </c>
      <c r="D76" s="749"/>
      <c r="E76" s="749"/>
      <c r="F76" s="749"/>
      <c r="G76" s="749"/>
      <c r="H76" s="482">
        <v>0</v>
      </c>
      <c r="I76" s="483">
        <f>H76*'Extended Guarantees'!$E$15</f>
        <v>0</v>
      </c>
      <c r="J76" s="483">
        <f>H76*'Extended Guarantees'!$K$15</f>
        <v>0</v>
      </c>
      <c r="K76" s="483">
        <f>'Extended Guarantees'!$E$18*H76</f>
        <v>0</v>
      </c>
      <c r="L76" s="483">
        <f>'Extended Guarantees'!$K$18*H76</f>
        <v>0</v>
      </c>
    </row>
    <row r="77" spans="1:15" s="23" customFormat="1" ht="21" customHeight="1" x14ac:dyDescent="0.2">
      <c r="A77" s="196">
        <v>43</v>
      </c>
      <c r="B77" s="197"/>
      <c r="C77" s="748" t="s">
        <v>41</v>
      </c>
      <c r="D77" s="749"/>
      <c r="E77" s="749"/>
      <c r="F77" s="749"/>
      <c r="G77" s="749"/>
      <c r="H77" s="482">
        <v>0</v>
      </c>
      <c r="I77" s="483">
        <f>H77*'Extended Guarantees'!$E$15</f>
        <v>0</v>
      </c>
      <c r="J77" s="483">
        <f>H77*'Extended Guarantees'!$K$15</f>
        <v>0</v>
      </c>
      <c r="K77" s="483">
        <f>'Extended Guarantees'!$E$18*H77</f>
        <v>0</v>
      </c>
      <c r="L77" s="483">
        <f>'Extended Guarantees'!$K$18*H77</f>
        <v>0</v>
      </c>
    </row>
    <row r="78" spans="1:15" s="23" customFormat="1" ht="21" customHeight="1" x14ac:dyDescent="0.2">
      <c r="A78" s="196">
        <v>44</v>
      </c>
      <c r="B78" s="197"/>
      <c r="C78" s="748" t="s">
        <v>119</v>
      </c>
      <c r="D78" s="749"/>
      <c r="E78" s="749"/>
      <c r="F78" s="749"/>
      <c r="G78" s="749"/>
      <c r="H78" s="482">
        <v>0</v>
      </c>
      <c r="I78" s="483">
        <f>H78*'Extended Guarantees'!$E$15</f>
        <v>0</v>
      </c>
      <c r="J78" s="483">
        <f>H78*'Extended Guarantees'!$K$15</f>
        <v>0</v>
      </c>
      <c r="K78" s="483">
        <f>'Extended Guarantees'!$E$18*H78</f>
        <v>0</v>
      </c>
      <c r="L78" s="483">
        <f>'Extended Guarantees'!$K$18*H78</f>
        <v>0</v>
      </c>
    </row>
    <row r="79" spans="1:15" s="23" customFormat="1" ht="21" customHeight="1" x14ac:dyDescent="0.2">
      <c r="A79" s="196">
        <v>45</v>
      </c>
      <c r="B79" s="197"/>
      <c r="C79" s="748" t="s">
        <v>90</v>
      </c>
      <c r="D79" s="749"/>
      <c r="E79" s="749"/>
      <c r="F79" s="749"/>
      <c r="G79" s="749"/>
      <c r="H79" s="482">
        <v>0</v>
      </c>
      <c r="I79" s="483">
        <f>H79*'Extended Guarantees'!$E$15</f>
        <v>0</v>
      </c>
      <c r="J79" s="483">
        <f>H79*'Extended Guarantees'!$K$15</f>
        <v>0</v>
      </c>
      <c r="K79" s="483">
        <f>'Extended Guarantees'!$E$18*H79</f>
        <v>0</v>
      </c>
      <c r="L79" s="483">
        <f>'Extended Guarantees'!$K$18*H79</f>
        <v>0</v>
      </c>
    </row>
    <row r="80" spans="1:15" ht="21" customHeight="1" x14ac:dyDescent="0.2">
      <c r="A80" s="196">
        <v>46</v>
      </c>
      <c r="B80" s="197"/>
      <c r="C80" s="748" t="s">
        <v>91</v>
      </c>
      <c r="D80" s="749"/>
      <c r="E80" s="749"/>
      <c r="F80" s="749"/>
      <c r="G80" s="749"/>
      <c r="H80" s="482">
        <v>0</v>
      </c>
      <c r="I80" s="483">
        <f>H80*'Extended Guarantees'!$E$15</f>
        <v>0</v>
      </c>
      <c r="J80" s="483">
        <f>H80*'Extended Guarantees'!$K$15</f>
        <v>0</v>
      </c>
      <c r="K80" s="483">
        <f>'Extended Guarantees'!$E$18*H80</f>
        <v>0</v>
      </c>
      <c r="L80" s="483">
        <f>'Extended Guarantees'!$K$18*H80</f>
        <v>0</v>
      </c>
      <c r="M80" s="23"/>
      <c r="N80" s="23"/>
      <c r="O80" s="23"/>
    </row>
    <row r="81" spans="1:12" ht="21" customHeight="1" x14ac:dyDescent="0.2">
      <c r="A81" s="196">
        <v>47</v>
      </c>
      <c r="B81" s="197"/>
      <c r="C81" s="748" t="s">
        <v>99</v>
      </c>
      <c r="D81" s="749"/>
      <c r="E81" s="749"/>
      <c r="F81" s="749"/>
      <c r="G81" s="749"/>
      <c r="H81" s="482">
        <v>0</v>
      </c>
      <c r="I81" s="483">
        <f>H81*'Extended Guarantees'!$E$15</f>
        <v>0</v>
      </c>
      <c r="J81" s="483">
        <f>H81*'Extended Guarantees'!$K$15</f>
        <v>0</v>
      </c>
      <c r="K81" s="483">
        <f>'Extended Guarantees'!$E$18*H81</f>
        <v>0</v>
      </c>
      <c r="L81" s="483">
        <f>'Extended Guarantees'!$K$18*H81</f>
        <v>0</v>
      </c>
    </row>
    <row r="82" spans="1:12" ht="21" customHeight="1" x14ac:dyDescent="0.2">
      <c r="A82" s="196">
        <v>48</v>
      </c>
      <c r="B82" s="197"/>
      <c r="C82" s="751" t="s">
        <v>87</v>
      </c>
      <c r="D82" s="752"/>
      <c r="E82" s="752"/>
      <c r="F82" s="752"/>
      <c r="G82" s="752"/>
      <c r="H82" s="482">
        <v>0</v>
      </c>
      <c r="I82" s="483">
        <f>H82*'Extended Guarantees'!$E$15</f>
        <v>0</v>
      </c>
      <c r="J82" s="483">
        <f>H82*'Extended Guarantees'!$K$15</f>
        <v>0</v>
      </c>
      <c r="K82" s="483">
        <f>'Extended Guarantees'!$E$18*H82</f>
        <v>0</v>
      </c>
      <c r="L82" s="483">
        <f>'Extended Guarantees'!$K$18*H82</f>
        <v>0</v>
      </c>
    </row>
    <row r="83" spans="1:12" ht="21" customHeight="1" x14ac:dyDescent="0.2">
      <c r="A83" s="196">
        <v>49</v>
      </c>
      <c r="B83" s="197"/>
      <c r="C83" s="748"/>
      <c r="D83" s="749"/>
      <c r="E83" s="749"/>
      <c r="F83" s="749"/>
      <c r="G83" s="749"/>
      <c r="H83" s="482">
        <v>0</v>
      </c>
      <c r="I83" s="483">
        <f>H83*'Extended Guarantees'!$E$15</f>
        <v>0</v>
      </c>
      <c r="J83" s="483">
        <f>H83*'Extended Guarantees'!$K$15</f>
        <v>0</v>
      </c>
      <c r="K83" s="483">
        <f>'Extended Guarantees'!$E$18*H83</f>
        <v>0</v>
      </c>
      <c r="L83" s="483">
        <f>'Extended Guarantees'!$K$18*H83</f>
        <v>0</v>
      </c>
    </row>
    <row r="84" spans="1:12" ht="21" customHeight="1" x14ac:dyDescent="0.2">
      <c r="A84" s="196">
        <v>50</v>
      </c>
      <c r="B84" s="197"/>
      <c r="C84" s="748"/>
      <c r="D84" s="749"/>
      <c r="E84" s="749"/>
      <c r="F84" s="749"/>
      <c r="G84" s="749"/>
      <c r="H84" s="482">
        <v>0</v>
      </c>
      <c r="I84" s="483">
        <f>H84*'Extended Guarantees'!$E$15</f>
        <v>0</v>
      </c>
      <c r="J84" s="483">
        <f>H84*'Extended Guarantees'!$K$15</f>
        <v>0</v>
      </c>
      <c r="K84" s="483">
        <f>'Extended Guarantees'!$E$18*H84</f>
        <v>0</v>
      </c>
      <c r="L84" s="483">
        <f>'Extended Guarantees'!$K$18*H84</f>
        <v>0</v>
      </c>
    </row>
    <row r="85" spans="1:12" ht="21" customHeight="1" thickBot="1" x14ac:dyDescent="0.25">
      <c r="A85" s="199"/>
      <c r="B85" s="200"/>
      <c r="C85" s="750"/>
      <c r="D85" s="750"/>
      <c r="E85" s="750"/>
      <c r="F85" s="750"/>
      <c r="G85" s="750"/>
      <c r="H85" s="201"/>
      <c r="I85" s="394"/>
      <c r="J85" s="477"/>
      <c r="K85" s="480"/>
      <c r="L85" s="479"/>
    </row>
    <row r="86" spans="1:12" ht="13.5" customHeight="1" x14ac:dyDescent="0.2">
      <c r="A86" s="55"/>
    </row>
    <row r="87" spans="1:12" ht="13.5" customHeight="1" thickBot="1" x14ac:dyDescent="0.25">
      <c r="I87" s="54"/>
    </row>
    <row r="88" spans="1:12" x14ac:dyDescent="0.2">
      <c r="C88" s="732" t="s">
        <v>175</v>
      </c>
      <c r="D88" s="733"/>
      <c r="E88" s="733"/>
      <c r="F88" s="733"/>
      <c r="G88" s="734"/>
    </row>
    <row r="89" spans="1:12" x14ac:dyDescent="0.2">
      <c r="C89" s="735"/>
      <c r="D89" s="736"/>
      <c r="E89" s="736"/>
      <c r="F89" s="736"/>
      <c r="G89" s="737"/>
    </row>
    <row r="90" spans="1:12" x14ac:dyDescent="0.2">
      <c r="C90" s="735"/>
      <c r="D90" s="736"/>
      <c r="E90" s="736"/>
      <c r="F90" s="736"/>
      <c r="G90" s="737"/>
    </row>
    <row r="91" spans="1:12" x14ac:dyDescent="0.2">
      <c r="C91" s="735"/>
      <c r="D91" s="736"/>
      <c r="E91" s="736"/>
      <c r="F91" s="736"/>
      <c r="G91" s="737"/>
    </row>
    <row r="92" spans="1:12" x14ac:dyDescent="0.2">
      <c r="C92" s="735"/>
      <c r="D92" s="736"/>
      <c r="E92" s="736"/>
      <c r="F92" s="736"/>
      <c r="G92" s="737"/>
    </row>
    <row r="93" spans="1:12" ht="13.5" thickBot="1" x14ac:dyDescent="0.25">
      <c r="B93" s="40"/>
      <c r="C93" s="738"/>
      <c r="D93" s="739"/>
      <c r="E93" s="739"/>
      <c r="F93" s="739"/>
      <c r="G93" s="740"/>
    </row>
    <row r="94" spans="1:12" x14ac:dyDescent="0.2">
      <c r="B94" s="40"/>
      <c r="C94" s="86"/>
      <c r="D94" s="86"/>
      <c r="E94" s="86"/>
      <c r="F94" s="86"/>
      <c r="G94" s="86"/>
    </row>
    <row r="95" spans="1:12" x14ac:dyDescent="0.2">
      <c r="B95" s="40"/>
      <c r="C95" s="86"/>
      <c r="D95" s="86"/>
      <c r="E95" s="86"/>
      <c r="F95" s="86"/>
      <c r="G95" s="86"/>
    </row>
    <row r="96" spans="1:12" x14ac:dyDescent="0.2">
      <c r="B96" s="40"/>
      <c r="C96" s="86"/>
      <c r="D96" s="86"/>
      <c r="E96" s="86"/>
      <c r="F96" s="86"/>
      <c r="G96" s="86"/>
    </row>
    <row r="97" spans="2:7" x14ac:dyDescent="0.2">
      <c r="B97" s="40"/>
      <c r="C97" s="86"/>
      <c r="D97" s="86"/>
      <c r="E97" s="86"/>
      <c r="F97" s="86"/>
      <c r="G97" s="86"/>
    </row>
    <row r="98" spans="2:7" x14ac:dyDescent="0.2">
      <c r="B98" s="40"/>
      <c r="C98" s="86"/>
      <c r="D98" s="86"/>
      <c r="E98" s="86"/>
      <c r="F98" s="86"/>
      <c r="G98" s="86"/>
    </row>
    <row r="99" spans="2:7" x14ac:dyDescent="0.2">
      <c r="B99" s="40"/>
      <c r="C99" s="86"/>
      <c r="D99" s="86"/>
      <c r="E99" s="86"/>
      <c r="F99" s="86"/>
      <c r="G99" s="86"/>
    </row>
    <row r="100" spans="2:7" x14ac:dyDescent="0.2">
      <c r="B100" s="40"/>
      <c r="C100" s="86"/>
      <c r="D100" s="86"/>
      <c r="E100" s="86"/>
      <c r="F100" s="86"/>
      <c r="G100" s="86"/>
    </row>
    <row r="101" spans="2:7" x14ac:dyDescent="0.2">
      <c r="B101" s="40"/>
      <c r="C101" s="86"/>
      <c r="D101" s="86"/>
      <c r="E101" s="86"/>
      <c r="F101" s="86"/>
      <c r="G101" s="86"/>
    </row>
    <row r="102" spans="2:7" x14ac:dyDescent="0.2">
      <c r="B102" s="40"/>
      <c r="C102" s="86"/>
      <c r="D102" s="86"/>
      <c r="E102" s="86"/>
      <c r="F102" s="86"/>
      <c r="G102" s="86"/>
    </row>
    <row r="103" spans="2:7" x14ac:dyDescent="0.2">
      <c r="B103" s="40"/>
      <c r="C103" s="86"/>
      <c r="D103" s="86"/>
      <c r="E103" s="86"/>
      <c r="F103" s="86"/>
      <c r="G103" s="86"/>
    </row>
    <row r="104" spans="2:7" x14ac:dyDescent="0.2">
      <c r="B104" s="40"/>
      <c r="C104" s="86"/>
      <c r="D104" s="86"/>
      <c r="E104" s="86"/>
      <c r="F104" s="86"/>
      <c r="G104" s="86"/>
    </row>
    <row r="105" spans="2:7" x14ac:dyDescent="0.2">
      <c r="B105" s="40"/>
      <c r="C105" s="86"/>
      <c r="D105" s="86"/>
      <c r="E105" s="86"/>
      <c r="F105" s="86"/>
      <c r="G105" s="86"/>
    </row>
    <row r="106" spans="2:7" x14ac:dyDescent="0.2">
      <c r="B106" s="40"/>
    </row>
    <row r="107" spans="2:7" x14ac:dyDescent="0.2">
      <c r="B107" s="40"/>
    </row>
  </sheetData>
  <protectedRanges>
    <protectedRange password="812D" sqref="K65 B68:H84" name="Range5" securityDescriptor="O:WDG:WDD:(A;;CC;;;WD)"/>
    <protectedRange password="812D" sqref="B11:B25 E28:F42 D11:G25 I68:J84" name="Range1" securityDescriptor="O:WDG:WDD:(A;;CC;;;WD)"/>
    <protectedRange password="812D" sqref="B28:B42 D28:D42 G28:G42 C39:C42 C36" name="Range2" securityDescriptor="O:WDG:WDD:(A;;CC;;;WD)"/>
    <protectedRange password="812D" sqref="K11:O25 K28:O42" name="Range3" securityDescriptor="O:WDG:WDD:(A;;CC;;;WD)"/>
    <protectedRange password="812D" sqref="H43:L43 H26:L27" name="Range4" securityDescriptor="O:WDG:WDD:(A;;CC;;;WD)"/>
    <protectedRange password="812D" sqref="C11:C25" name="Range1_1" securityDescriptor="O:WDG:WDD:(A;;CC;;;WD)"/>
    <protectedRange password="812D" sqref="C34:C35 C37:C38" name="Range1_2" securityDescriptor="O:WDG:WDD:(A;;CC;;;WD)"/>
    <protectedRange password="812D" sqref="C28:C33" name="Range2_1" securityDescriptor="O:WDG:WDD:(A;;CC;;;WD)"/>
  </protectedRanges>
  <mergeCells count="66">
    <mergeCell ref="B55:G55"/>
    <mergeCell ref="B56:G56"/>
    <mergeCell ref="K17:O17"/>
    <mergeCell ref="K18:O18"/>
    <mergeCell ref="K19:O19"/>
    <mergeCell ref="K20:O20"/>
    <mergeCell ref="K25:O25"/>
    <mergeCell ref="K28:O28"/>
    <mergeCell ref="K29:O29"/>
    <mergeCell ref="K30:O30"/>
    <mergeCell ref="K31:O31"/>
    <mergeCell ref="K32:O32"/>
    <mergeCell ref="K33:O33"/>
    <mergeCell ref="K34:O34"/>
    <mergeCell ref="K35:O35"/>
    <mergeCell ref="K21:O21"/>
    <mergeCell ref="C81:G81"/>
    <mergeCell ref="C82:G82"/>
    <mergeCell ref="C70:G70"/>
    <mergeCell ref="C75:G75"/>
    <mergeCell ref="C76:G76"/>
    <mergeCell ref="C77:G77"/>
    <mergeCell ref="C88:G93"/>
    <mergeCell ref="A65:A66"/>
    <mergeCell ref="C66:G66"/>
    <mergeCell ref="C67:G67"/>
    <mergeCell ref="C68:G68"/>
    <mergeCell ref="C78:G78"/>
    <mergeCell ref="C71:G71"/>
    <mergeCell ref="C72:G72"/>
    <mergeCell ref="C73:G73"/>
    <mergeCell ref="C74:G74"/>
    <mergeCell ref="C69:G69"/>
    <mergeCell ref="C83:G83"/>
    <mergeCell ref="C84:G84"/>
    <mergeCell ref="C85:G85"/>
    <mergeCell ref="C79:G79"/>
    <mergeCell ref="C80:G80"/>
    <mergeCell ref="B2:I4"/>
    <mergeCell ref="K11:O11"/>
    <mergeCell ref="K12:O12"/>
    <mergeCell ref="K13:O13"/>
    <mergeCell ref="K14:O14"/>
    <mergeCell ref="A26:G26"/>
    <mergeCell ref="A27:G27"/>
    <mergeCell ref="K8:O10"/>
    <mergeCell ref="K26:O27"/>
    <mergeCell ref="K36:O36"/>
    <mergeCell ref="K22:O22"/>
    <mergeCell ref="K23:O23"/>
    <mergeCell ref="K24:O24"/>
    <mergeCell ref="K15:O15"/>
    <mergeCell ref="K16:O16"/>
    <mergeCell ref="K41:O41"/>
    <mergeCell ref="K42:O42"/>
    <mergeCell ref="K37:O37"/>
    <mergeCell ref="K38:O38"/>
    <mergeCell ref="K39:O39"/>
    <mergeCell ref="K40:O40"/>
    <mergeCell ref="B65:L65"/>
    <mergeCell ref="H59:J59"/>
    <mergeCell ref="H60:J61"/>
    <mergeCell ref="A60:A61"/>
    <mergeCell ref="B60:G60"/>
    <mergeCell ref="B61:G61"/>
    <mergeCell ref="A64:G64"/>
  </mergeCells>
  <phoneticPr fontId="2" type="noConversion"/>
  <pageMargins left="0.55118110236220474" right="0.55118110236220474" top="0.74803149606299213" bottom="0.74803149606299213" header="0.31496062992125984" footer="0.31496062992125984"/>
  <pageSetup paperSize="9" scale="61" firstPageNumber="0" fitToHeight="0" orientation="landscape" horizontalDpi="300" verticalDpi="300" r:id="rId1"/>
  <headerFooter alignWithMargins="0">
    <oddHeader>&amp;CDIGIT/R3/PO/2016/020 – DCCS - Annex 6: Financial Evaluation Questionnaire
Tenderer.......................</oddHeader>
    <oddFooter>&amp;LStandard 2 sockets Blade&amp;R&amp;P/&amp;N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indexed="11"/>
    <pageSetUpPr fitToPage="1"/>
  </sheetPr>
  <dimension ref="A1:O77"/>
  <sheetViews>
    <sheetView topLeftCell="A44" zoomScaleNormal="100" zoomScaleSheetLayoutView="75" workbookViewId="0">
      <selection activeCell="B50" sqref="B50:G50"/>
    </sheetView>
  </sheetViews>
  <sheetFormatPr defaultRowHeight="12.75" x14ac:dyDescent="0.2"/>
  <cols>
    <col min="1" max="1" width="6.28515625" customWidth="1"/>
    <col min="2" max="2" width="12.7109375" customWidth="1"/>
    <col min="3" max="3" width="46.140625" customWidth="1"/>
    <col min="4" max="4" width="12.5703125" customWidth="1"/>
    <col min="5" max="5" width="15.140625" customWidth="1"/>
    <col min="6" max="6" width="14.85546875" customWidth="1"/>
    <col min="7" max="7" width="13.5703125" customWidth="1"/>
    <col min="8" max="8" width="17.28515625" customWidth="1"/>
    <col min="9" max="12" width="14.5703125" customWidth="1"/>
    <col min="13" max="15" width="4.5703125" customWidth="1"/>
  </cols>
  <sheetData>
    <row r="1" spans="1:15" ht="13.5" thickBot="1" x14ac:dyDescent="0.25"/>
    <row r="2" spans="1:15" s="242" customFormat="1" ht="13.5" customHeight="1" x14ac:dyDescent="0.2">
      <c r="B2" s="720" t="s">
        <v>375</v>
      </c>
      <c r="C2" s="721"/>
      <c r="D2" s="721"/>
      <c r="E2" s="721"/>
      <c r="F2" s="721"/>
      <c r="G2" s="721"/>
      <c r="H2" s="721"/>
      <c r="I2" s="722"/>
    </row>
    <row r="3" spans="1:15" s="242" customFormat="1" ht="12" x14ac:dyDescent="0.2">
      <c r="B3" s="723"/>
      <c r="C3" s="724"/>
      <c r="D3" s="724"/>
      <c r="E3" s="724"/>
      <c r="F3" s="724"/>
      <c r="G3" s="724"/>
      <c r="H3" s="724"/>
      <c r="I3" s="725"/>
    </row>
    <row r="4" spans="1:15" s="242" customFormat="1" thickBot="1" x14ac:dyDescent="0.25">
      <c r="B4" s="726"/>
      <c r="C4" s="727"/>
      <c r="D4" s="727"/>
      <c r="E4" s="727"/>
      <c r="F4" s="727"/>
      <c r="G4" s="727"/>
      <c r="H4" s="727"/>
      <c r="I4" s="728"/>
    </row>
    <row r="6" spans="1:15" s="56" customFormat="1" ht="18" x14ac:dyDescent="0.25">
      <c r="A6" s="15" t="s">
        <v>179</v>
      </c>
    </row>
    <row r="7" spans="1:15" ht="13.5" thickBot="1" x14ac:dyDescent="0.25">
      <c r="A7" s="238"/>
      <c r="B7" s="4"/>
      <c r="C7" s="4"/>
      <c r="D7" s="769"/>
      <c r="E7" s="769"/>
      <c r="F7" s="769"/>
      <c r="G7" s="769"/>
      <c r="H7" s="769"/>
      <c r="I7" s="7"/>
      <c r="J7" s="770"/>
      <c r="K7" s="770"/>
      <c r="L7" s="770"/>
      <c r="M7" s="40"/>
      <c r="N7" s="40"/>
    </row>
    <row r="8" spans="1:15" s="16" customFormat="1" ht="89.25" customHeight="1" thickBot="1" x14ac:dyDescent="0.25">
      <c r="A8" s="66" t="s">
        <v>122</v>
      </c>
      <c r="B8" s="67" t="s">
        <v>21</v>
      </c>
      <c r="C8" s="67" t="s">
        <v>22</v>
      </c>
      <c r="D8" s="87" t="s">
        <v>121</v>
      </c>
      <c r="E8" s="88" t="s">
        <v>275</v>
      </c>
      <c r="F8" s="88" t="s">
        <v>276</v>
      </c>
      <c r="G8" s="89" t="s">
        <v>23</v>
      </c>
      <c r="H8" s="87" t="s">
        <v>113</v>
      </c>
      <c r="I8" s="88" t="s">
        <v>273</v>
      </c>
      <c r="J8" s="88" t="s">
        <v>274</v>
      </c>
      <c r="K8" s="702" t="s">
        <v>114</v>
      </c>
      <c r="L8" s="703"/>
      <c r="M8" s="703"/>
      <c r="N8" s="703"/>
      <c r="O8" s="704"/>
    </row>
    <row r="9" spans="1:15" s="23" customFormat="1" x14ac:dyDescent="0.2">
      <c r="A9" s="215" t="s">
        <v>6</v>
      </c>
      <c r="B9" s="152" t="s">
        <v>7</v>
      </c>
      <c r="C9" s="153" t="s">
        <v>8</v>
      </c>
      <c r="D9" s="155" t="s">
        <v>14</v>
      </c>
      <c r="E9" s="62" t="s">
        <v>269</v>
      </c>
      <c r="F9" s="63" t="s">
        <v>10</v>
      </c>
      <c r="G9" s="156" t="s">
        <v>11</v>
      </c>
      <c r="H9" s="157" t="s">
        <v>24</v>
      </c>
      <c r="I9" s="158" t="s">
        <v>88</v>
      </c>
      <c r="J9" s="159" t="s">
        <v>110</v>
      </c>
      <c r="K9" s="705"/>
      <c r="L9" s="706"/>
      <c r="M9" s="706"/>
      <c r="N9" s="706"/>
      <c r="O9" s="707"/>
    </row>
    <row r="10" spans="1:15" s="17" customFormat="1" ht="13.5" thickBot="1" x14ac:dyDescent="0.25">
      <c r="A10" s="220"/>
      <c r="B10" s="303"/>
      <c r="C10" s="304" t="s">
        <v>25</v>
      </c>
      <c r="D10" s="305"/>
      <c r="E10" s="306"/>
      <c r="F10" s="307"/>
      <c r="G10" s="308"/>
      <c r="H10" s="309" t="s">
        <v>270</v>
      </c>
      <c r="I10" s="310" t="s">
        <v>271</v>
      </c>
      <c r="J10" s="311" t="s">
        <v>272</v>
      </c>
      <c r="K10" s="705"/>
      <c r="L10" s="706"/>
      <c r="M10" s="706"/>
      <c r="N10" s="706"/>
      <c r="O10" s="707"/>
    </row>
    <row r="11" spans="1:15" s="23" customFormat="1" x14ac:dyDescent="0.2">
      <c r="A11" s="312">
        <v>1</v>
      </c>
      <c r="B11" s="313"/>
      <c r="C11" s="314" t="s">
        <v>26</v>
      </c>
      <c r="D11" s="392" t="s">
        <v>27</v>
      </c>
      <c r="E11" s="396">
        <f>'Extended Guarantees'!$E$15</f>
        <v>0</v>
      </c>
      <c r="F11" s="315">
        <f>'Extended Guarantees'!$K$15</f>
        <v>0</v>
      </c>
      <c r="G11" s="316" t="s">
        <v>27</v>
      </c>
      <c r="H11" s="317" t="str">
        <f t="shared" ref="H11:H30" si="0">IF(ISNUMBER(ROUND($D11*$G11,2)),ROUND($D11*$G11,2),"")</f>
        <v/>
      </c>
      <c r="I11" s="318" t="str">
        <f>IF(ISNUMBER(ROUND($H11*$E11,2)),ROUND($H11*$E11,2),"")</f>
        <v/>
      </c>
      <c r="J11" s="318" t="str">
        <f>IF(ISNUMBER(ROUND($H11*$F11,2)),ROUND($H11*$F11,2),"")</f>
        <v/>
      </c>
      <c r="K11" s="771"/>
      <c r="L11" s="772"/>
      <c r="M11" s="772"/>
      <c r="N11" s="772"/>
      <c r="O11" s="773"/>
    </row>
    <row r="12" spans="1:15" s="23" customFormat="1" x14ac:dyDescent="0.2">
      <c r="A12" s="161">
        <v>2</v>
      </c>
      <c r="B12" s="174"/>
      <c r="C12" s="176" t="s">
        <v>28</v>
      </c>
      <c r="D12" s="389" t="s">
        <v>27</v>
      </c>
      <c r="E12" s="387">
        <f>'Extended Guarantees'!$E$15</f>
        <v>0</v>
      </c>
      <c r="F12" s="170">
        <f>'Extended Guarantees'!$K$15</f>
        <v>0</v>
      </c>
      <c r="G12" s="171" t="s">
        <v>27</v>
      </c>
      <c r="H12" s="172" t="str">
        <f t="shared" si="0"/>
        <v/>
      </c>
      <c r="I12" s="173" t="str">
        <f t="shared" ref="I12:J30" si="1">IF(ISNUMBER(ROUND($H12*E12,2)),ROUND($H12*E12,2),"")</f>
        <v/>
      </c>
      <c r="J12" s="173" t="str">
        <f t="shared" si="1"/>
        <v/>
      </c>
      <c r="K12" s="766"/>
      <c r="L12" s="767"/>
      <c r="M12" s="767"/>
      <c r="N12" s="767"/>
      <c r="O12" s="768"/>
    </row>
    <row r="13" spans="1:15" s="23" customFormat="1" x14ac:dyDescent="0.2">
      <c r="A13" s="161">
        <v>3</v>
      </c>
      <c r="B13" s="174"/>
      <c r="C13" s="176" t="s">
        <v>29</v>
      </c>
      <c r="D13" s="389" t="s">
        <v>27</v>
      </c>
      <c r="E13" s="387">
        <f>'Extended Guarantees'!$E$15</f>
        <v>0</v>
      </c>
      <c r="F13" s="170">
        <f>'Extended Guarantees'!$K$15</f>
        <v>0</v>
      </c>
      <c r="G13" s="171" t="s">
        <v>27</v>
      </c>
      <c r="H13" s="172" t="str">
        <f t="shared" si="0"/>
        <v/>
      </c>
      <c r="I13" s="173" t="str">
        <f t="shared" si="1"/>
        <v/>
      </c>
      <c r="J13" s="173" t="str">
        <f t="shared" si="1"/>
        <v/>
      </c>
      <c r="K13" s="766"/>
      <c r="L13" s="767"/>
      <c r="M13" s="767"/>
      <c r="N13" s="767"/>
      <c r="O13" s="768"/>
    </row>
    <row r="14" spans="1:15" s="23" customFormat="1" x14ac:dyDescent="0.2">
      <c r="A14" s="161">
        <v>4</v>
      </c>
      <c r="B14" s="174"/>
      <c r="C14" s="176" t="s">
        <v>30</v>
      </c>
      <c r="D14" s="389" t="s">
        <v>27</v>
      </c>
      <c r="E14" s="387">
        <f>'Extended Guarantees'!$E$15</f>
        <v>0</v>
      </c>
      <c r="F14" s="170">
        <f>'Extended Guarantees'!$K$15</f>
        <v>0</v>
      </c>
      <c r="G14" s="171" t="s">
        <v>27</v>
      </c>
      <c r="H14" s="172" t="str">
        <f t="shared" si="0"/>
        <v/>
      </c>
      <c r="I14" s="173" t="str">
        <f t="shared" si="1"/>
        <v/>
      </c>
      <c r="J14" s="173" t="str">
        <f t="shared" si="1"/>
        <v/>
      </c>
      <c r="K14" s="766"/>
      <c r="L14" s="767"/>
      <c r="M14" s="767"/>
      <c r="N14" s="767"/>
      <c r="O14" s="768"/>
    </row>
    <row r="15" spans="1:15" s="23" customFormat="1" x14ac:dyDescent="0.2">
      <c r="A15" s="161">
        <v>5</v>
      </c>
      <c r="B15" s="174"/>
      <c r="C15" s="176" t="s">
        <v>120</v>
      </c>
      <c r="D15" s="389" t="s">
        <v>27</v>
      </c>
      <c r="E15" s="387">
        <f>'Extended Guarantees'!$E$15</f>
        <v>0</v>
      </c>
      <c r="F15" s="170">
        <f>'Extended Guarantees'!$K$15</f>
        <v>0</v>
      </c>
      <c r="G15" s="171" t="s">
        <v>27</v>
      </c>
      <c r="H15" s="172" t="str">
        <f t="shared" si="0"/>
        <v/>
      </c>
      <c r="I15" s="173" t="str">
        <f t="shared" si="1"/>
        <v/>
      </c>
      <c r="J15" s="173" t="str">
        <f t="shared" si="1"/>
        <v/>
      </c>
      <c r="K15" s="766"/>
      <c r="L15" s="767"/>
      <c r="M15" s="767"/>
      <c r="N15" s="767"/>
      <c r="O15" s="768"/>
    </row>
    <row r="16" spans="1:15" s="23" customFormat="1" x14ac:dyDescent="0.2">
      <c r="A16" s="161">
        <v>6</v>
      </c>
      <c r="B16" s="174"/>
      <c r="C16" s="176" t="s">
        <v>100</v>
      </c>
      <c r="D16" s="389" t="s">
        <v>27</v>
      </c>
      <c r="E16" s="387">
        <f>'Extended Guarantees'!$E$15</f>
        <v>0</v>
      </c>
      <c r="F16" s="170">
        <f>'Extended Guarantees'!$K$15</f>
        <v>0</v>
      </c>
      <c r="G16" s="171" t="s">
        <v>27</v>
      </c>
      <c r="H16" s="172" t="str">
        <f t="shared" si="0"/>
        <v/>
      </c>
      <c r="I16" s="173" t="str">
        <f t="shared" si="1"/>
        <v/>
      </c>
      <c r="J16" s="173" t="str">
        <f t="shared" si="1"/>
        <v/>
      </c>
      <c r="K16" s="766"/>
      <c r="L16" s="767"/>
      <c r="M16" s="767"/>
      <c r="N16" s="767"/>
      <c r="O16" s="768"/>
    </row>
    <row r="17" spans="1:15" s="23" customFormat="1" x14ac:dyDescent="0.2">
      <c r="A17" s="161">
        <v>7</v>
      </c>
      <c r="B17" s="174"/>
      <c r="C17" s="176" t="s">
        <v>31</v>
      </c>
      <c r="D17" s="389" t="s">
        <v>27</v>
      </c>
      <c r="E17" s="387">
        <f>'Extended Guarantees'!$E$15</f>
        <v>0</v>
      </c>
      <c r="F17" s="170">
        <f>'Extended Guarantees'!$K$15</f>
        <v>0</v>
      </c>
      <c r="G17" s="171" t="s">
        <v>27</v>
      </c>
      <c r="H17" s="172" t="str">
        <f t="shared" si="0"/>
        <v/>
      </c>
      <c r="I17" s="173" t="str">
        <f t="shared" si="1"/>
        <v/>
      </c>
      <c r="J17" s="173" t="str">
        <f t="shared" si="1"/>
        <v/>
      </c>
      <c r="K17" s="766"/>
      <c r="L17" s="767"/>
      <c r="M17" s="767"/>
      <c r="N17" s="767"/>
      <c r="O17" s="768"/>
    </row>
    <row r="18" spans="1:15" s="23" customFormat="1" x14ac:dyDescent="0.2">
      <c r="A18" s="161">
        <v>8</v>
      </c>
      <c r="B18" s="174"/>
      <c r="C18" s="176" t="s">
        <v>32</v>
      </c>
      <c r="D18" s="389" t="s">
        <v>27</v>
      </c>
      <c r="E18" s="387">
        <f>'Extended Guarantees'!$E$15</f>
        <v>0</v>
      </c>
      <c r="F18" s="170">
        <f>'Extended Guarantees'!$K$15</f>
        <v>0</v>
      </c>
      <c r="G18" s="171" t="s">
        <v>27</v>
      </c>
      <c r="H18" s="172" t="str">
        <f t="shared" si="0"/>
        <v/>
      </c>
      <c r="I18" s="173" t="str">
        <f t="shared" si="1"/>
        <v/>
      </c>
      <c r="J18" s="173" t="str">
        <f t="shared" si="1"/>
        <v/>
      </c>
      <c r="K18" s="766"/>
      <c r="L18" s="767"/>
      <c r="M18" s="767"/>
      <c r="N18" s="767"/>
      <c r="O18" s="768"/>
    </row>
    <row r="19" spans="1:15" s="23" customFormat="1" x14ac:dyDescent="0.2">
      <c r="A19" s="161">
        <v>9</v>
      </c>
      <c r="B19" s="174"/>
      <c r="C19" s="176" t="s">
        <v>98</v>
      </c>
      <c r="D19" s="389" t="s">
        <v>27</v>
      </c>
      <c r="E19" s="387">
        <f>'Extended Guarantees'!$E$15</f>
        <v>0</v>
      </c>
      <c r="F19" s="170">
        <f>'Extended Guarantees'!$K$15</f>
        <v>0</v>
      </c>
      <c r="G19" s="171" t="s">
        <v>27</v>
      </c>
      <c r="H19" s="172" t="str">
        <f t="shared" si="0"/>
        <v/>
      </c>
      <c r="I19" s="173" t="str">
        <f t="shared" si="1"/>
        <v/>
      </c>
      <c r="J19" s="173" t="str">
        <f t="shared" si="1"/>
        <v/>
      </c>
      <c r="K19" s="766"/>
      <c r="L19" s="767"/>
      <c r="M19" s="767"/>
      <c r="N19" s="767"/>
      <c r="O19" s="768"/>
    </row>
    <row r="20" spans="1:15" s="23" customFormat="1" x14ac:dyDescent="0.2">
      <c r="A20" s="161">
        <v>10</v>
      </c>
      <c r="B20" s="174"/>
      <c r="C20" s="176" t="s">
        <v>87</v>
      </c>
      <c r="D20" s="389" t="s">
        <v>27</v>
      </c>
      <c r="E20" s="387">
        <f>'Extended Guarantees'!$E$15</f>
        <v>0</v>
      </c>
      <c r="F20" s="170">
        <f>'Extended Guarantees'!$K$15</f>
        <v>0</v>
      </c>
      <c r="G20" s="171" t="s">
        <v>27</v>
      </c>
      <c r="H20" s="172" t="str">
        <f t="shared" si="0"/>
        <v/>
      </c>
      <c r="I20" s="173" t="str">
        <f t="shared" si="1"/>
        <v/>
      </c>
      <c r="J20" s="173" t="str">
        <f t="shared" si="1"/>
        <v/>
      </c>
      <c r="K20" s="766"/>
      <c r="L20" s="767"/>
      <c r="M20" s="767"/>
      <c r="N20" s="767"/>
      <c r="O20" s="768"/>
    </row>
    <row r="21" spans="1:15" s="23" customFormat="1" x14ac:dyDescent="0.2">
      <c r="A21" s="161">
        <v>11</v>
      </c>
      <c r="B21" s="174"/>
      <c r="C21" s="176" t="s">
        <v>193</v>
      </c>
      <c r="D21" s="389" t="s">
        <v>27</v>
      </c>
      <c r="E21" s="387">
        <f>'Extended Guarantees'!$E$15</f>
        <v>0</v>
      </c>
      <c r="F21" s="170">
        <f>'Extended Guarantees'!$K$15</f>
        <v>0</v>
      </c>
      <c r="G21" s="171" t="s">
        <v>27</v>
      </c>
      <c r="H21" s="172" t="str">
        <f t="shared" si="0"/>
        <v/>
      </c>
      <c r="I21" s="173" t="str">
        <f t="shared" si="1"/>
        <v/>
      </c>
      <c r="J21" s="173" t="str">
        <f t="shared" si="1"/>
        <v/>
      </c>
      <c r="K21" s="766"/>
      <c r="L21" s="767"/>
      <c r="M21" s="767"/>
      <c r="N21" s="767"/>
      <c r="O21" s="768"/>
    </row>
    <row r="22" spans="1:15" s="23" customFormat="1" x14ac:dyDescent="0.2">
      <c r="A22" s="161">
        <v>12</v>
      </c>
      <c r="B22" s="174"/>
      <c r="C22" s="176"/>
      <c r="D22" s="389" t="s">
        <v>27</v>
      </c>
      <c r="E22" s="387">
        <f>'Extended Guarantees'!$E$15</f>
        <v>0</v>
      </c>
      <c r="F22" s="170">
        <f>'Extended Guarantees'!$K$15</f>
        <v>0</v>
      </c>
      <c r="G22" s="171" t="s">
        <v>27</v>
      </c>
      <c r="H22" s="172" t="str">
        <f t="shared" si="0"/>
        <v/>
      </c>
      <c r="I22" s="173" t="str">
        <f t="shared" si="1"/>
        <v/>
      </c>
      <c r="J22" s="173" t="str">
        <f t="shared" si="1"/>
        <v/>
      </c>
      <c r="K22" s="766"/>
      <c r="L22" s="767"/>
      <c r="M22" s="767"/>
      <c r="N22" s="767"/>
      <c r="O22" s="768"/>
    </row>
    <row r="23" spans="1:15" s="23" customFormat="1" x14ac:dyDescent="0.2">
      <c r="A23" s="161">
        <v>13</v>
      </c>
      <c r="B23" s="174"/>
      <c r="C23" s="176"/>
      <c r="D23" s="389" t="s">
        <v>27</v>
      </c>
      <c r="E23" s="387">
        <f>'Extended Guarantees'!$E$15</f>
        <v>0</v>
      </c>
      <c r="F23" s="170">
        <f>'Extended Guarantees'!$K$15</f>
        <v>0</v>
      </c>
      <c r="G23" s="171" t="s">
        <v>27</v>
      </c>
      <c r="H23" s="172" t="str">
        <f t="shared" si="0"/>
        <v/>
      </c>
      <c r="I23" s="173" t="str">
        <f t="shared" si="1"/>
        <v/>
      </c>
      <c r="J23" s="173" t="str">
        <f t="shared" si="1"/>
        <v/>
      </c>
      <c r="K23" s="766"/>
      <c r="L23" s="767"/>
      <c r="M23" s="767"/>
      <c r="N23" s="767"/>
      <c r="O23" s="768"/>
    </row>
    <row r="24" spans="1:15" s="23" customFormat="1" x14ac:dyDescent="0.2">
      <c r="A24" s="161">
        <v>14</v>
      </c>
      <c r="B24" s="174"/>
      <c r="C24" s="176"/>
      <c r="D24" s="389" t="s">
        <v>27</v>
      </c>
      <c r="E24" s="387">
        <f>'Extended Guarantees'!$E$15</f>
        <v>0</v>
      </c>
      <c r="F24" s="170">
        <f>'Extended Guarantees'!$K$15</f>
        <v>0</v>
      </c>
      <c r="G24" s="171" t="s">
        <v>27</v>
      </c>
      <c r="H24" s="172" t="str">
        <f t="shared" si="0"/>
        <v/>
      </c>
      <c r="I24" s="173" t="str">
        <f t="shared" si="1"/>
        <v/>
      </c>
      <c r="J24" s="173" t="str">
        <f t="shared" si="1"/>
        <v/>
      </c>
      <c r="K24" s="766"/>
      <c r="L24" s="767"/>
      <c r="M24" s="767"/>
      <c r="N24" s="767"/>
      <c r="O24" s="768"/>
    </row>
    <row r="25" spans="1:15" s="23" customFormat="1" x14ac:dyDescent="0.2">
      <c r="A25" s="161">
        <v>15</v>
      </c>
      <c r="B25" s="221"/>
      <c r="C25" s="214"/>
      <c r="D25" s="397" t="s">
        <v>27</v>
      </c>
      <c r="E25" s="387">
        <f>'Extended Guarantees'!$E$15</f>
        <v>0</v>
      </c>
      <c r="F25" s="170">
        <f>'Extended Guarantees'!$K$15</f>
        <v>0</v>
      </c>
      <c r="G25" s="222" t="s">
        <v>27</v>
      </c>
      <c r="H25" s="223" t="str">
        <f t="shared" si="0"/>
        <v/>
      </c>
      <c r="I25" s="224" t="str">
        <f t="shared" si="1"/>
        <v/>
      </c>
      <c r="J25" s="224" t="str">
        <f t="shared" si="1"/>
        <v/>
      </c>
      <c r="K25" s="766"/>
      <c r="L25" s="767"/>
      <c r="M25" s="767"/>
      <c r="N25" s="767"/>
      <c r="O25" s="768"/>
    </row>
    <row r="26" spans="1:15" s="23" customFormat="1" x14ac:dyDescent="0.2">
      <c r="A26" s="245">
        <v>16</v>
      </c>
      <c r="B26" s="225"/>
      <c r="C26" s="226"/>
      <c r="D26" s="398" t="s">
        <v>27</v>
      </c>
      <c r="E26" s="387">
        <f>'Extended Guarantees'!$E$15</f>
        <v>0</v>
      </c>
      <c r="F26" s="170">
        <f>'Extended Guarantees'!$K$15</f>
        <v>0</v>
      </c>
      <c r="G26" s="227" t="s">
        <v>27</v>
      </c>
      <c r="H26" s="228" t="str">
        <f t="shared" si="0"/>
        <v/>
      </c>
      <c r="I26" s="229" t="str">
        <f t="shared" si="1"/>
        <v/>
      </c>
      <c r="J26" s="229" t="str">
        <f t="shared" si="1"/>
        <v/>
      </c>
      <c r="K26" s="766"/>
      <c r="L26" s="767"/>
      <c r="M26" s="767"/>
      <c r="N26" s="767"/>
      <c r="O26" s="768"/>
    </row>
    <row r="27" spans="1:15" s="23" customFormat="1" x14ac:dyDescent="0.2">
      <c r="A27" s="161">
        <v>17</v>
      </c>
      <c r="B27" s="216"/>
      <c r="C27" s="230"/>
      <c r="D27" s="389" t="s">
        <v>27</v>
      </c>
      <c r="E27" s="387">
        <f>'Extended Guarantees'!$E$15</f>
        <v>0</v>
      </c>
      <c r="F27" s="170">
        <f>'Extended Guarantees'!$K$15</f>
        <v>0</v>
      </c>
      <c r="G27" s="171" t="s">
        <v>27</v>
      </c>
      <c r="H27" s="218" t="str">
        <f t="shared" si="0"/>
        <v/>
      </c>
      <c r="I27" s="231" t="str">
        <f t="shared" si="1"/>
        <v/>
      </c>
      <c r="J27" s="231" t="str">
        <f t="shared" si="1"/>
        <v/>
      </c>
      <c r="K27" s="774"/>
      <c r="L27" s="775"/>
      <c r="M27" s="775"/>
      <c r="N27" s="775"/>
      <c r="O27" s="776"/>
    </row>
    <row r="28" spans="1:15" s="23" customFormat="1" x14ac:dyDescent="0.2">
      <c r="A28" s="161">
        <v>18</v>
      </c>
      <c r="B28" s="174"/>
      <c r="C28" s="176"/>
      <c r="D28" s="389" t="s">
        <v>27</v>
      </c>
      <c r="E28" s="387">
        <f>'Extended Guarantees'!$E$15</f>
        <v>0</v>
      </c>
      <c r="F28" s="170">
        <f>'Extended Guarantees'!$K$15</f>
        <v>0</v>
      </c>
      <c r="G28" s="171" t="s">
        <v>27</v>
      </c>
      <c r="H28" s="172" t="str">
        <f t="shared" si="0"/>
        <v/>
      </c>
      <c r="I28" s="184" t="str">
        <f t="shared" si="1"/>
        <v/>
      </c>
      <c r="J28" s="184" t="str">
        <f t="shared" si="1"/>
        <v/>
      </c>
      <c r="K28" s="774"/>
      <c r="L28" s="775"/>
      <c r="M28" s="775"/>
      <c r="N28" s="775"/>
      <c r="O28" s="776"/>
    </row>
    <row r="29" spans="1:15" s="23" customFormat="1" x14ac:dyDescent="0.2">
      <c r="A29" s="161">
        <v>19</v>
      </c>
      <c r="B29" s="174"/>
      <c r="C29" s="176"/>
      <c r="D29" s="389" t="s">
        <v>27</v>
      </c>
      <c r="E29" s="387">
        <f>'Extended Guarantees'!$E$15</f>
        <v>0</v>
      </c>
      <c r="F29" s="170">
        <f>'Extended Guarantees'!$K$15</f>
        <v>0</v>
      </c>
      <c r="G29" s="171" t="s">
        <v>27</v>
      </c>
      <c r="H29" s="172" t="str">
        <f t="shared" si="0"/>
        <v/>
      </c>
      <c r="I29" s="184" t="str">
        <f t="shared" si="1"/>
        <v/>
      </c>
      <c r="J29" s="184" t="str">
        <f t="shared" si="1"/>
        <v/>
      </c>
      <c r="K29" s="774"/>
      <c r="L29" s="775"/>
      <c r="M29" s="775"/>
      <c r="N29" s="775"/>
      <c r="O29" s="776"/>
    </row>
    <row r="30" spans="1:15" s="23" customFormat="1" ht="13.5" thickBot="1" x14ac:dyDescent="0.25">
      <c r="A30" s="177">
        <v>20</v>
      </c>
      <c r="B30" s="178"/>
      <c r="C30" s="179"/>
      <c r="D30" s="393" t="s">
        <v>27</v>
      </c>
      <c r="E30" s="391">
        <f>'Extended Guarantees'!$E$15</f>
        <v>0</v>
      </c>
      <c r="F30" s="186">
        <f>'Extended Guarantees'!$K$15</f>
        <v>0</v>
      </c>
      <c r="G30" s="187" t="s">
        <v>27</v>
      </c>
      <c r="H30" s="181" t="str">
        <f t="shared" si="0"/>
        <v/>
      </c>
      <c r="I30" s="188" t="str">
        <f t="shared" si="1"/>
        <v/>
      </c>
      <c r="J30" s="188" t="str">
        <f t="shared" si="1"/>
        <v/>
      </c>
      <c r="K30" s="779"/>
      <c r="L30" s="780"/>
      <c r="M30" s="780"/>
      <c r="N30" s="780"/>
      <c r="O30" s="781"/>
    </row>
    <row r="31" spans="1:15" s="24" customFormat="1" x14ac:dyDescent="0.2">
      <c r="A31" s="189"/>
      <c r="B31" s="207"/>
      <c r="C31" s="208"/>
      <c r="D31" s="210"/>
      <c r="E31" s="211"/>
      <c r="F31" s="211"/>
      <c r="G31" s="211"/>
      <c r="H31" s="211"/>
      <c r="I31" s="209"/>
      <c r="J31" s="210"/>
      <c r="K31" s="212"/>
      <c r="L31" s="212"/>
    </row>
    <row r="32" spans="1:15" s="24" customFormat="1" x14ac:dyDescent="0.2">
      <c r="A32" s="189"/>
      <c r="B32" s="207"/>
      <c r="C32" s="208"/>
      <c r="D32" s="210"/>
      <c r="E32" s="211"/>
      <c r="F32" s="211"/>
      <c r="G32" s="211"/>
      <c r="H32" s="211"/>
      <c r="I32" s="209"/>
      <c r="J32" s="210"/>
      <c r="K32" s="212"/>
      <c r="L32" s="212"/>
    </row>
    <row r="33" spans="1:12" s="24" customFormat="1" x14ac:dyDescent="0.2">
      <c r="A33" s="189"/>
      <c r="B33" s="207"/>
      <c r="C33" s="208"/>
      <c r="D33" s="210"/>
      <c r="E33" s="211"/>
      <c r="F33" s="211"/>
      <c r="G33" s="211"/>
      <c r="H33" s="211"/>
      <c r="I33" s="209"/>
      <c r="J33" s="210"/>
      <c r="K33" s="212"/>
      <c r="L33" s="212"/>
    </row>
    <row r="34" spans="1:12" s="24" customFormat="1" x14ac:dyDescent="0.2">
      <c r="A34" s="189"/>
      <c r="B34" s="207"/>
      <c r="C34" s="208"/>
      <c r="D34" s="210"/>
      <c r="E34" s="211"/>
      <c r="F34" s="211"/>
      <c r="G34" s="211"/>
      <c r="H34" s="211"/>
      <c r="I34" s="209"/>
      <c r="J34" s="210"/>
      <c r="K34" s="212"/>
      <c r="L34" s="212"/>
    </row>
    <row r="35" spans="1:12" s="24" customFormat="1" x14ac:dyDescent="0.2">
      <c r="A35" s="189"/>
      <c r="B35" s="207"/>
      <c r="C35" s="208"/>
      <c r="D35" s="210"/>
      <c r="E35" s="211"/>
      <c r="F35" s="211"/>
      <c r="G35" s="211"/>
      <c r="H35" s="211"/>
      <c r="I35" s="209"/>
      <c r="J35" s="210"/>
      <c r="K35" s="212"/>
      <c r="L35" s="212"/>
    </row>
    <row r="36" spans="1:12" s="24" customFormat="1" x14ac:dyDescent="0.2">
      <c r="A36" s="189"/>
      <c r="B36" s="207"/>
      <c r="C36" s="208"/>
      <c r="D36" s="210"/>
      <c r="E36" s="211"/>
      <c r="F36" s="211"/>
      <c r="G36" s="211"/>
      <c r="H36" s="211"/>
      <c r="I36" s="209"/>
      <c r="J36" s="210"/>
      <c r="K36" s="212"/>
      <c r="L36" s="212"/>
    </row>
    <row r="37" spans="1:12" s="24" customFormat="1" x14ac:dyDescent="0.2">
      <c r="A37" s="189"/>
      <c r="B37" s="207"/>
      <c r="C37" s="208"/>
      <c r="D37" s="210"/>
      <c r="E37" s="211"/>
      <c r="F37" s="211"/>
      <c r="G37" s="211"/>
      <c r="H37" s="211"/>
      <c r="I37" s="209"/>
      <c r="J37" s="210"/>
      <c r="K37" s="212"/>
      <c r="L37" s="212"/>
    </row>
    <row r="38" spans="1:12" s="24" customFormat="1" ht="22.5" customHeight="1" thickBot="1" x14ac:dyDescent="0.25">
      <c r="A38" s="189"/>
      <c r="B38" s="207"/>
      <c r="C38" s="208"/>
      <c r="D38" s="210"/>
      <c r="E38" s="211"/>
      <c r="F38" s="211"/>
      <c r="G38" s="211"/>
      <c r="H38" s="211"/>
      <c r="I38" s="209"/>
      <c r="J38" s="210"/>
      <c r="K38" s="212"/>
      <c r="L38" s="212"/>
    </row>
    <row r="39" spans="1:12" s="24" customFormat="1" ht="93" customHeight="1" thickBot="1" x14ac:dyDescent="0.25">
      <c r="A39" s="189"/>
      <c r="B39" s="190"/>
      <c r="C39" s="191"/>
      <c r="D39" s="192"/>
      <c r="E39" s="192"/>
      <c r="F39" s="192"/>
      <c r="H39" s="67" t="s">
        <v>147</v>
      </c>
      <c r="I39" s="67" t="s">
        <v>321</v>
      </c>
      <c r="J39" s="67" t="s">
        <v>322</v>
      </c>
      <c r="K39" s="67" t="s">
        <v>376</v>
      </c>
      <c r="L39" s="67" t="s">
        <v>377</v>
      </c>
    </row>
    <row r="40" spans="1:12" s="24" customFormat="1" ht="23.25" customHeight="1" thickBot="1" x14ac:dyDescent="0.25">
      <c r="A40" s="681">
        <v>21</v>
      </c>
      <c r="B40" s="683" t="s">
        <v>196</v>
      </c>
      <c r="C40" s="684"/>
      <c r="D40" s="684"/>
      <c r="E40" s="684"/>
      <c r="F40" s="684"/>
      <c r="G40" s="685"/>
      <c r="H40" s="777">
        <f>SUM(H11:H30)</f>
        <v>0</v>
      </c>
      <c r="I40" s="777">
        <f>SUM(I11:I30)</f>
        <v>0</v>
      </c>
      <c r="J40" s="777">
        <f>SUM(J11:J30)</f>
        <v>0</v>
      </c>
      <c r="K40" s="777">
        <f>H40*'Extended Guarantees'!E18</f>
        <v>0</v>
      </c>
      <c r="L40" s="777">
        <f>H40*'Extended Guarantees'!K18</f>
        <v>0</v>
      </c>
    </row>
    <row r="41" spans="1:12" s="23" customFormat="1" ht="34.5" customHeight="1" thickBot="1" x14ac:dyDescent="0.25">
      <c r="A41" s="682"/>
      <c r="B41" s="686" t="s">
        <v>383</v>
      </c>
      <c r="C41" s="687"/>
      <c r="D41" s="687"/>
      <c r="E41" s="687"/>
      <c r="F41" s="687"/>
      <c r="G41" s="688"/>
      <c r="H41" s="778">
        <f t="shared" ref="H41:J41" si="2">SUM(H23:H40)</f>
        <v>0</v>
      </c>
      <c r="I41" s="778">
        <f t="shared" si="2"/>
        <v>0</v>
      </c>
      <c r="J41" s="778">
        <f t="shared" si="2"/>
        <v>0</v>
      </c>
      <c r="K41" s="778">
        <f t="shared" ref="K41:L41" si="3">SUM(K23:K40)</f>
        <v>0</v>
      </c>
      <c r="L41" s="778">
        <f t="shared" si="3"/>
        <v>0</v>
      </c>
    </row>
    <row r="42" spans="1:12" s="23" customFormat="1" ht="15.75" customHeight="1" x14ac:dyDescent="0.2">
      <c r="K42" s="24"/>
    </row>
    <row r="43" spans="1:12" s="23" customFormat="1" ht="15.75" customHeight="1" thickBot="1" x14ac:dyDescent="0.25">
      <c r="K43" s="24"/>
    </row>
    <row r="44" spans="1:12" s="23" customFormat="1" ht="60" customHeight="1" thickBot="1" x14ac:dyDescent="0.25">
      <c r="A44" s="189"/>
      <c r="B44" s="190"/>
      <c r="C44" s="191"/>
      <c r="D44" s="192"/>
      <c r="E44" s="192"/>
      <c r="F44" s="192"/>
      <c r="G44" s="24"/>
      <c r="H44" s="672" t="s">
        <v>262</v>
      </c>
      <c r="I44" s="673"/>
      <c r="J44" s="674"/>
      <c r="K44" s="24"/>
    </row>
    <row r="45" spans="1:12" s="23" customFormat="1" ht="15.75" customHeight="1" thickBot="1" x14ac:dyDescent="0.25">
      <c r="A45" s="681">
        <v>22</v>
      </c>
      <c r="B45" s="683" t="s">
        <v>197</v>
      </c>
      <c r="C45" s="684"/>
      <c r="D45" s="684"/>
      <c r="E45" s="684"/>
      <c r="F45" s="684"/>
      <c r="G45" s="685"/>
      <c r="H45" s="782">
        <v>0</v>
      </c>
      <c r="I45" s="783"/>
      <c r="J45" s="784"/>
      <c r="K45" s="24"/>
    </row>
    <row r="46" spans="1:12" s="23" customFormat="1" ht="39" customHeight="1" thickBot="1" x14ac:dyDescent="0.25">
      <c r="A46" s="682"/>
      <c r="B46" s="686" t="s">
        <v>382</v>
      </c>
      <c r="C46" s="687"/>
      <c r="D46" s="687"/>
      <c r="E46" s="687"/>
      <c r="F46" s="687"/>
      <c r="G46" s="688"/>
      <c r="H46" s="785"/>
      <c r="I46" s="786"/>
      <c r="J46" s="787"/>
      <c r="K46" s="24"/>
    </row>
    <row r="47" spans="1:12" s="23" customFormat="1" ht="15.75" customHeight="1" thickBot="1" x14ac:dyDescent="0.25"/>
    <row r="48" spans="1:12" s="23" customFormat="1" ht="57.75" customHeight="1" thickBot="1" x14ac:dyDescent="0.25">
      <c r="A48" s="189"/>
      <c r="B48" s="190"/>
      <c r="C48" s="191"/>
      <c r="D48" s="192"/>
      <c r="E48" s="192"/>
      <c r="F48" s="192"/>
      <c r="G48" s="24"/>
      <c r="H48" s="672" t="s">
        <v>399</v>
      </c>
      <c r="I48" s="673"/>
      <c r="J48" s="674"/>
    </row>
    <row r="49" spans="1:12" s="23" customFormat="1" ht="15.75" customHeight="1" thickBot="1" x14ac:dyDescent="0.25">
      <c r="A49" s="681">
        <v>23</v>
      </c>
      <c r="B49" s="683" t="s">
        <v>400</v>
      </c>
      <c r="C49" s="684"/>
      <c r="D49" s="684"/>
      <c r="E49" s="684"/>
      <c r="F49" s="684"/>
      <c r="G49" s="685"/>
      <c r="H49" s="782">
        <v>0</v>
      </c>
      <c r="I49" s="783"/>
      <c r="J49" s="784"/>
    </row>
    <row r="50" spans="1:12" s="23" customFormat="1" ht="46.5" customHeight="1" thickBot="1" x14ac:dyDescent="0.25">
      <c r="A50" s="682"/>
      <c r="B50" s="686" t="s">
        <v>382</v>
      </c>
      <c r="C50" s="687"/>
      <c r="D50" s="687"/>
      <c r="E50" s="687"/>
      <c r="F50" s="687"/>
      <c r="G50" s="688"/>
      <c r="H50" s="785"/>
      <c r="I50" s="786"/>
      <c r="J50" s="787"/>
    </row>
    <row r="51" spans="1:12" s="23" customFormat="1" ht="15.75" customHeight="1" x14ac:dyDescent="0.2"/>
    <row r="52" spans="1:12" s="23" customFormat="1" ht="15.75" customHeight="1" x14ac:dyDescent="0.2"/>
    <row r="53" spans="1:12" s="23" customFormat="1" ht="15.75" customHeight="1" x14ac:dyDescent="0.2"/>
    <row r="54" spans="1:12" s="23" customFormat="1" ht="15.75" customHeight="1" x14ac:dyDescent="0.2">
      <c r="A54" s="8" t="s">
        <v>284</v>
      </c>
    </row>
    <row r="55" spans="1:12" s="23" customFormat="1" ht="55.5" customHeight="1" x14ac:dyDescent="0.2">
      <c r="A55" s="689" t="s">
        <v>380</v>
      </c>
      <c r="B55" s="689"/>
      <c r="C55" s="689"/>
      <c r="D55" s="689"/>
      <c r="E55" s="689"/>
      <c r="F55" s="689"/>
      <c r="G55" s="689"/>
      <c r="H55" s="24"/>
      <c r="I55" s="24"/>
      <c r="J55" s="24"/>
      <c r="K55" s="24"/>
    </row>
    <row r="57" spans="1:12" ht="13.5" thickBot="1" x14ac:dyDescent="0.25"/>
    <row r="58" spans="1:12" ht="18.75" thickBot="1" x14ac:dyDescent="0.25">
      <c r="A58" s="741" t="s">
        <v>122</v>
      </c>
      <c r="B58" s="669" t="s">
        <v>20</v>
      </c>
      <c r="C58" s="670"/>
      <c r="D58" s="670"/>
      <c r="E58" s="670"/>
      <c r="F58" s="670"/>
      <c r="G58" s="670"/>
      <c r="H58" s="670"/>
      <c r="I58" s="670"/>
      <c r="J58" s="670"/>
      <c r="K58" s="670"/>
      <c r="L58" s="671"/>
    </row>
    <row r="59" spans="1:12" ht="77.25" thickBot="1" x14ac:dyDescent="0.25">
      <c r="A59" s="763"/>
      <c r="B59" s="485" t="s">
        <v>21</v>
      </c>
      <c r="C59" s="764" t="s">
        <v>22</v>
      </c>
      <c r="D59" s="764"/>
      <c r="E59" s="764"/>
      <c r="F59" s="764"/>
      <c r="G59" s="765"/>
      <c r="H59" s="546" t="s">
        <v>121</v>
      </c>
      <c r="I59" s="470" t="s">
        <v>273</v>
      </c>
      <c r="J59" s="469" t="s">
        <v>274</v>
      </c>
      <c r="K59" s="67" t="s">
        <v>376</v>
      </c>
      <c r="L59" s="67" t="s">
        <v>377</v>
      </c>
    </row>
    <row r="60" spans="1:12" ht="18.75" customHeight="1" x14ac:dyDescent="0.2">
      <c r="A60" s="319" t="s">
        <v>111</v>
      </c>
      <c r="B60" s="62" t="s">
        <v>112</v>
      </c>
      <c r="C60" s="762" t="s">
        <v>279</v>
      </c>
      <c r="D60" s="762"/>
      <c r="E60" s="762"/>
      <c r="F60" s="762"/>
      <c r="G60" s="762"/>
      <c r="H60" s="489" t="s">
        <v>280</v>
      </c>
      <c r="I60" s="490" t="s">
        <v>108</v>
      </c>
      <c r="J60" s="491" t="s">
        <v>109</v>
      </c>
      <c r="K60" s="492" t="s">
        <v>340</v>
      </c>
      <c r="L60" s="493" t="s">
        <v>341</v>
      </c>
    </row>
    <row r="61" spans="1:12" ht="18.75" customHeight="1" x14ac:dyDescent="0.2">
      <c r="A61" s="196">
        <v>24</v>
      </c>
      <c r="B61" s="197"/>
      <c r="C61" s="748" t="s">
        <v>33</v>
      </c>
      <c r="D61" s="749"/>
      <c r="E61" s="749"/>
      <c r="F61" s="749"/>
      <c r="G61" s="749"/>
      <c r="H61" s="482">
        <v>0</v>
      </c>
      <c r="I61" s="483">
        <f>H61*'Extended Guarantees'!$E$15</f>
        <v>0</v>
      </c>
      <c r="J61" s="483">
        <f>H61*'Extended Guarantees'!$K$15</f>
        <v>0</v>
      </c>
      <c r="K61" s="483">
        <f>'Extended Guarantees'!$E$18*H61</f>
        <v>0</v>
      </c>
      <c r="L61" s="483">
        <f>'Extended Guarantees'!$K$18*H61</f>
        <v>0</v>
      </c>
    </row>
    <row r="62" spans="1:12" ht="18.75" customHeight="1" x14ac:dyDescent="0.2">
      <c r="A62" s="196">
        <v>25</v>
      </c>
      <c r="B62" s="197"/>
      <c r="C62" s="748" t="s">
        <v>34</v>
      </c>
      <c r="D62" s="749"/>
      <c r="E62" s="749"/>
      <c r="F62" s="749"/>
      <c r="G62" s="749"/>
      <c r="H62" s="482">
        <v>0</v>
      </c>
      <c r="I62" s="483">
        <f>H62*'Extended Guarantees'!$E$15</f>
        <v>0</v>
      </c>
      <c r="J62" s="483">
        <f>H62*'Extended Guarantees'!$K$15</f>
        <v>0</v>
      </c>
      <c r="K62" s="483">
        <f>'Extended Guarantees'!$E$18*H62</f>
        <v>0</v>
      </c>
      <c r="L62" s="483">
        <f>'Extended Guarantees'!$K$18*H62</f>
        <v>0</v>
      </c>
    </row>
    <row r="63" spans="1:12" ht="18.75" customHeight="1" x14ac:dyDescent="0.2">
      <c r="A63" s="196">
        <v>26</v>
      </c>
      <c r="B63" s="198"/>
      <c r="C63" s="748" t="s">
        <v>35</v>
      </c>
      <c r="D63" s="749"/>
      <c r="E63" s="749"/>
      <c r="F63" s="749"/>
      <c r="G63" s="749"/>
      <c r="H63" s="482">
        <v>0</v>
      </c>
      <c r="I63" s="483">
        <f>H63*'Extended Guarantees'!$E$15</f>
        <v>0</v>
      </c>
      <c r="J63" s="483">
        <f>H63*'Extended Guarantees'!$K$15</f>
        <v>0</v>
      </c>
      <c r="K63" s="483">
        <f>'Extended Guarantees'!$E$18*H63</f>
        <v>0</v>
      </c>
      <c r="L63" s="483">
        <f>'Extended Guarantees'!$K$18*H63</f>
        <v>0</v>
      </c>
    </row>
    <row r="64" spans="1:12" ht="18.75" customHeight="1" x14ac:dyDescent="0.2">
      <c r="A64" s="196">
        <v>27</v>
      </c>
      <c r="B64" s="197"/>
      <c r="C64" s="748" t="s">
        <v>36</v>
      </c>
      <c r="D64" s="749"/>
      <c r="E64" s="749"/>
      <c r="F64" s="749"/>
      <c r="G64" s="749"/>
      <c r="H64" s="482">
        <v>0</v>
      </c>
      <c r="I64" s="483">
        <f>H64*'Extended Guarantees'!$E$15</f>
        <v>0</v>
      </c>
      <c r="J64" s="483">
        <f>H64*'Extended Guarantees'!$K$15</f>
        <v>0</v>
      </c>
      <c r="K64" s="483">
        <f>'Extended Guarantees'!$E$18*H64</f>
        <v>0</v>
      </c>
      <c r="L64" s="483">
        <f>'Extended Guarantees'!$K$18*H64</f>
        <v>0</v>
      </c>
    </row>
    <row r="65" spans="1:12" ht="18.75" customHeight="1" x14ac:dyDescent="0.2">
      <c r="A65" s="196">
        <v>28</v>
      </c>
      <c r="B65" s="197"/>
      <c r="C65" s="748" t="s">
        <v>37</v>
      </c>
      <c r="D65" s="749"/>
      <c r="E65" s="749"/>
      <c r="F65" s="749"/>
      <c r="G65" s="749"/>
      <c r="H65" s="482">
        <v>0</v>
      </c>
      <c r="I65" s="483">
        <f>H65*'Extended Guarantees'!$E$15</f>
        <v>0</v>
      </c>
      <c r="J65" s="483">
        <f>H65*'Extended Guarantees'!$K$15</f>
        <v>0</v>
      </c>
      <c r="K65" s="483">
        <f>'Extended Guarantees'!$E$18*H65</f>
        <v>0</v>
      </c>
      <c r="L65" s="483">
        <f>'Extended Guarantees'!$K$18*H65</f>
        <v>0</v>
      </c>
    </row>
    <row r="66" spans="1:12" ht="18.75" customHeight="1" x14ac:dyDescent="0.2">
      <c r="A66" s="196">
        <v>29</v>
      </c>
      <c r="B66" s="197"/>
      <c r="C66" s="748" t="s">
        <v>38</v>
      </c>
      <c r="D66" s="749"/>
      <c r="E66" s="749"/>
      <c r="F66" s="749"/>
      <c r="G66" s="749"/>
      <c r="H66" s="482">
        <v>0</v>
      </c>
      <c r="I66" s="483">
        <f>H66*'Extended Guarantees'!$E$15</f>
        <v>0</v>
      </c>
      <c r="J66" s="483">
        <f>H66*'Extended Guarantees'!$K$15</f>
        <v>0</v>
      </c>
      <c r="K66" s="483">
        <f>'Extended Guarantees'!$E$18*H66</f>
        <v>0</v>
      </c>
      <c r="L66" s="483">
        <f>'Extended Guarantees'!$K$18*H66</f>
        <v>0</v>
      </c>
    </row>
    <row r="67" spans="1:12" ht="18.75" customHeight="1" x14ac:dyDescent="0.2">
      <c r="A67" s="196">
        <v>30</v>
      </c>
      <c r="B67" s="197"/>
      <c r="C67" s="748" t="s">
        <v>39</v>
      </c>
      <c r="D67" s="749"/>
      <c r="E67" s="749"/>
      <c r="F67" s="749"/>
      <c r="G67" s="749"/>
      <c r="H67" s="482">
        <v>0</v>
      </c>
      <c r="I67" s="483">
        <f>H67*'Extended Guarantees'!$E$15</f>
        <v>0</v>
      </c>
      <c r="J67" s="483">
        <f>H67*'Extended Guarantees'!$K$15</f>
        <v>0</v>
      </c>
      <c r="K67" s="483">
        <f>'Extended Guarantees'!$E$18*H67</f>
        <v>0</v>
      </c>
      <c r="L67" s="483">
        <f>'Extended Guarantees'!$K$18*H67</f>
        <v>0</v>
      </c>
    </row>
    <row r="68" spans="1:12" ht="18.75" customHeight="1" x14ac:dyDescent="0.2">
      <c r="A68" s="196">
        <v>31</v>
      </c>
      <c r="B68" s="197"/>
      <c r="C68" s="748" t="s">
        <v>40</v>
      </c>
      <c r="D68" s="749"/>
      <c r="E68" s="749"/>
      <c r="F68" s="749"/>
      <c r="G68" s="749"/>
      <c r="H68" s="482">
        <v>0</v>
      </c>
      <c r="I68" s="483">
        <f>H68*'Extended Guarantees'!$E$15</f>
        <v>0</v>
      </c>
      <c r="J68" s="483">
        <f>H68*'Extended Guarantees'!$K$15</f>
        <v>0</v>
      </c>
      <c r="K68" s="483">
        <f>'Extended Guarantees'!$E$18*H68</f>
        <v>0</v>
      </c>
      <c r="L68" s="483">
        <f>'Extended Guarantees'!$K$18*H68</f>
        <v>0</v>
      </c>
    </row>
    <row r="69" spans="1:12" ht="18.75" customHeight="1" x14ac:dyDescent="0.2">
      <c r="A69" s="196">
        <v>32</v>
      </c>
      <c r="B69" s="197"/>
      <c r="C69" s="748" t="s">
        <v>41</v>
      </c>
      <c r="D69" s="749"/>
      <c r="E69" s="749"/>
      <c r="F69" s="749"/>
      <c r="G69" s="749"/>
      <c r="H69" s="482">
        <v>0</v>
      </c>
      <c r="I69" s="483">
        <f>H69*'Extended Guarantees'!$E$15</f>
        <v>0</v>
      </c>
      <c r="J69" s="483">
        <f>H69*'Extended Guarantees'!$K$15</f>
        <v>0</v>
      </c>
      <c r="K69" s="483">
        <f>'Extended Guarantees'!$E$18*H69</f>
        <v>0</v>
      </c>
      <c r="L69" s="483">
        <f>'Extended Guarantees'!$K$18*H69</f>
        <v>0</v>
      </c>
    </row>
    <row r="70" spans="1:12" ht="18.75" customHeight="1" x14ac:dyDescent="0.2">
      <c r="A70" s="196">
        <v>33</v>
      </c>
      <c r="B70" s="197"/>
      <c r="C70" s="748" t="s">
        <v>119</v>
      </c>
      <c r="D70" s="749"/>
      <c r="E70" s="749"/>
      <c r="F70" s="749"/>
      <c r="G70" s="749"/>
      <c r="H70" s="482">
        <v>0</v>
      </c>
      <c r="I70" s="483">
        <f>H70*'Extended Guarantees'!$E$15</f>
        <v>0</v>
      </c>
      <c r="J70" s="483">
        <f>H70*'Extended Guarantees'!$K$15</f>
        <v>0</v>
      </c>
      <c r="K70" s="483">
        <f>'Extended Guarantees'!$E$18*H70</f>
        <v>0</v>
      </c>
      <c r="L70" s="483">
        <f>'Extended Guarantees'!$K$18*H70</f>
        <v>0</v>
      </c>
    </row>
    <row r="71" spans="1:12" ht="18.75" customHeight="1" x14ac:dyDescent="0.2">
      <c r="A71" s="196">
        <v>34</v>
      </c>
      <c r="B71" s="197"/>
      <c r="C71" s="748" t="s">
        <v>90</v>
      </c>
      <c r="D71" s="749"/>
      <c r="E71" s="749"/>
      <c r="F71" s="749"/>
      <c r="G71" s="749"/>
      <c r="H71" s="482">
        <v>0</v>
      </c>
      <c r="I71" s="483">
        <f>H71*'Extended Guarantees'!$E$15</f>
        <v>0</v>
      </c>
      <c r="J71" s="483">
        <f>H71*'Extended Guarantees'!$K$15</f>
        <v>0</v>
      </c>
      <c r="K71" s="483">
        <f>'Extended Guarantees'!$E$18*H71</f>
        <v>0</v>
      </c>
      <c r="L71" s="483">
        <f>'Extended Guarantees'!$K$18*H71</f>
        <v>0</v>
      </c>
    </row>
    <row r="72" spans="1:12" ht="18.75" customHeight="1" x14ac:dyDescent="0.2">
      <c r="A72" s="196">
        <v>35</v>
      </c>
      <c r="B72" s="197"/>
      <c r="C72" s="748" t="s">
        <v>91</v>
      </c>
      <c r="D72" s="749"/>
      <c r="E72" s="749"/>
      <c r="F72" s="749"/>
      <c r="G72" s="749"/>
      <c r="H72" s="482">
        <v>0</v>
      </c>
      <c r="I72" s="483">
        <f>H72*'Extended Guarantees'!$E$15</f>
        <v>0</v>
      </c>
      <c r="J72" s="483">
        <f>H72*'Extended Guarantees'!$K$15</f>
        <v>0</v>
      </c>
      <c r="K72" s="483">
        <f>'Extended Guarantees'!$E$18*H72</f>
        <v>0</v>
      </c>
      <c r="L72" s="483">
        <f>'Extended Guarantees'!$K$18*H72</f>
        <v>0</v>
      </c>
    </row>
    <row r="73" spans="1:12" ht="18.75" customHeight="1" x14ac:dyDescent="0.2">
      <c r="A73" s="196">
        <v>36</v>
      </c>
      <c r="B73" s="197"/>
      <c r="C73" s="748" t="s">
        <v>99</v>
      </c>
      <c r="D73" s="749"/>
      <c r="E73" s="749"/>
      <c r="F73" s="749"/>
      <c r="G73" s="749"/>
      <c r="H73" s="482">
        <v>0</v>
      </c>
      <c r="I73" s="483">
        <f>H73*'Extended Guarantees'!$E$15</f>
        <v>0</v>
      </c>
      <c r="J73" s="483">
        <f>H73*'Extended Guarantees'!$K$15</f>
        <v>0</v>
      </c>
      <c r="K73" s="483">
        <f>'Extended Guarantees'!$E$18*H73</f>
        <v>0</v>
      </c>
      <c r="L73" s="483">
        <f>'Extended Guarantees'!$K$18*H73</f>
        <v>0</v>
      </c>
    </row>
    <row r="74" spans="1:12" ht="18.75" customHeight="1" x14ac:dyDescent="0.2">
      <c r="A74" s="196">
        <v>37</v>
      </c>
      <c r="B74" s="197"/>
      <c r="C74" s="751" t="s">
        <v>87</v>
      </c>
      <c r="D74" s="752"/>
      <c r="E74" s="752"/>
      <c r="F74" s="752"/>
      <c r="G74" s="752"/>
      <c r="H74" s="482">
        <v>0</v>
      </c>
      <c r="I74" s="483">
        <f>H74*'Extended Guarantees'!$E$15</f>
        <v>0</v>
      </c>
      <c r="J74" s="483">
        <f>H74*'Extended Guarantees'!$K$15</f>
        <v>0</v>
      </c>
      <c r="K74" s="483">
        <f>'Extended Guarantees'!$E$18*H74</f>
        <v>0</v>
      </c>
      <c r="L74" s="483">
        <f>'Extended Guarantees'!$K$18*H74</f>
        <v>0</v>
      </c>
    </row>
    <row r="75" spans="1:12" ht="18.75" customHeight="1" x14ac:dyDescent="0.2">
      <c r="A75" s="196">
        <v>38</v>
      </c>
      <c r="B75" s="197"/>
      <c r="C75" s="748"/>
      <c r="D75" s="749"/>
      <c r="E75" s="749"/>
      <c r="F75" s="749"/>
      <c r="G75" s="749"/>
      <c r="H75" s="482">
        <v>0</v>
      </c>
      <c r="I75" s="483">
        <f>H75*'Extended Guarantees'!$E$15</f>
        <v>0</v>
      </c>
      <c r="J75" s="483">
        <f>H75*'Extended Guarantees'!$K$15</f>
        <v>0</v>
      </c>
      <c r="K75" s="483">
        <f>'Extended Guarantees'!$E$18*H75</f>
        <v>0</v>
      </c>
      <c r="L75" s="483">
        <f>'Extended Guarantees'!$K$18*H75</f>
        <v>0</v>
      </c>
    </row>
    <row r="76" spans="1:12" ht="18.75" customHeight="1" x14ac:dyDescent="0.2">
      <c r="A76" s="196">
        <v>39</v>
      </c>
      <c r="B76" s="197"/>
      <c r="C76" s="748"/>
      <c r="D76" s="749"/>
      <c r="E76" s="749"/>
      <c r="F76" s="749"/>
      <c r="G76" s="749"/>
      <c r="H76" s="482">
        <v>0</v>
      </c>
      <c r="I76" s="483">
        <f>H76*'Extended Guarantees'!$E$15</f>
        <v>0</v>
      </c>
      <c r="J76" s="483">
        <f>H76*'Extended Guarantees'!$K$15</f>
        <v>0</v>
      </c>
      <c r="K76" s="483">
        <f>'Extended Guarantees'!$E$18*H76</f>
        <v>0</v>
      </c>
      <c r="L76" s="483">
        <f>'Extended Guarantees'!$K$18*H76</f>
        <v>0</v>
      </c>
    </row>
    <row r="77" spans="1:12" ht="18.75" customHeight="1" thickBot="1" x14ac:dyDescent="0.25">
      <c r="A77" s="494"/>
      <c r="B77" s="495"/>
      <c r="C77" s="750"/>
      <c r="D77" s="750"/>
      <c r="E77" s="750"/>
      <c r="F77" s="750"/>
      <c r="G77" s="750"/>
      <c r="H77" s="496"/>
      <c r="I77" s="497"/>
      <c r="J77" s="477"/>
      <c r="K77" s="480"/>
      <c r="L77" s="479"/>
    </row>
  </sheetData>
  <protectedRanges>
    <protectedRange password="812D" sqref="K11:O30" name="Range3" securityDescriptor="O:WDG:WDD:(A;;CC;;;WD)"/>
    <protectedRange password="812D" sqref="D21:G22 B21:B22 B23:G30 B11:G20" name="Range1" securityDescriptor="O:WDG:WDD:(A;;CC;;;WD)"/>
    <protectedRange password="812D" sqref="C21" name="Range2" securityDescriptor="O:WDG:WDD:(A;;CC;;;WD)"/>
    <protectedRange password="812D" sqref="K58 B61:H76" name="Range5_1" securityDescriptor="O:WDG:WDD:(A;;CC;;;WD)"/>
    <protectedRange password="812D" sqref="I61:J76" name="Range1_3" securityDescriptor="O:WDG:WDD:(A;;CC;;;WD)"/>
  </protectedRanges>
  <mergeCells count="64">
    <mergeCell ref="K29:O29"/>
    <mergeCell ref="K40:K41"/>
    <mergeCell ref="L40:L41"/>
    <mergeCell ref="K30:O30"/>
    <mergeCell ref="A55:G55"/>
    <mergeCell ref="I40:I41"/>
    <mergeCell ref="J40:J41"/>
    <mergeCell ref="H44:J44"/>
    <mergeCell ref="H45:J46"/>
    <mergeCell ref="H48:J48"/>
    <mergeCell ref="B41:G41"/>
    <mergeCell ref="A40:A41"/>
    <mergeCell ref="B40:G40"/>
    <mergeCell ref="H49:J50"/>
    <mergeCell ref="H40:H41"/>
    <mergeCell ref="B49:G49"/>
    <mergeCell ref="K24:O24"/>
    <mergeCell ref="K25:O25"/>
    <mergeCell ref="K26:O26"/>
    <mergeCell ref="K27:O27"/>
    <mergeCell ref="K28:O28"/>
    <mergeCell ref="K19:O19"/>
    <mergeCell ref="K20:O20"/>
    <mergeCell ref="K21:O21"/>
    <mergeCell ref="K22:O22"/>
    <mergeCell ref="K23:O23"/>
    <mergeCell ref="K18:O18"/>
    <mergeCell ref="B2:I4"/>
    <mergeCell ref="D7:H7"/>
    <mergeCell ref="J7:L7"/>
    <mergeCell ref="K8:O10"/>
    <mergeCell ref="K11:O11"/>
    <mergeCell ref="K12:O12"/>
    <mergeCell ref="K13:O13"/>
    <mergeCell ref="K14:O14"/>
    <mergeCell ref="K15:O15"/>
    <mergeCell ref="K16:O16"/>
    <mergeCell ref="K17:O17"/>
    <mergeCell ref="A45:A46"/>
    <mergeCell ref="B45:G45"/>
    <mergeCell ref="B46:G46"/>
    <mergeCell ref="B50:G50"/>
    <mergeCell ref="A49:A50"/>
    <mergeCell ref="C61:G61"/>
    <mergeCell ref="C62:G62"/>
    <mergeCell ref="C63:G63"/>
    <mergeCell ref="A58:A59"/>
    <mergeCell ref="C59:G59"/>
    <mergeCell ref="C74:G74"/>
    <mergeCell ref="C75:G75"/>
    <mergeCell ref="C76:G76"/>
    <mergeCell ref="C77:G77"/>
    <mergeCell ref="B58:L58"/>
    <mergeCell ref="C69:G69"/>
    <mergeCell ref="C70:G70"/>
    <mergeCell ref="C71:G71"/>
    <mergeCell ref="C72:G72"/>
    <mergeCell ref="C73:G73"/>
    <mergeCell ref="C64:G64"/>
    <mergeCell ref="C65:G65"/>
    <mergeCell ref="C66:G66"/>
    <mergeCell ref="C67:G67"/>
    <mergeCell ref="C68:G68"/>
    <mergeCell ref="C60:G60"/>
  </mergeCells>
  <pageMargins left="0.55118110236220474" right="0.55118110236220474" top="0.98425196850393704" bottom="0.98425196850393704" header="0.51181102362204722" footer="0.51181102362204722"/>
  <pageSetup paperSize="9" scale="65" firstPageNumber="0" fitToHeight="0" orientation="landscape" horizontalDpi="300" verticalDpi="300" r:id="rId1"/>
  <headerFooter alignWithMargins="0">
    <oddHeader>&amp;CDIGIT/R3/PO/2016/020 – DCCS - Annex 6: Financial Evaluation Questionnaire
Tenderer.......................</oddHeader>
    <oddFooter>&amp;LStandard 2 sockets Rackable&amp;R&amp;P/&amp;N</oddFooter>
  </headerFooter>
  <rowBreaks count="1" manualBreakCount="1">
    <brk id="41" max="14"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enableFormatConditionsCalculation="0">
    <tabColor indexed="11"/>
    <pageSetUpPr fitToPage="1"/>
  </sheetPr>
  <dimension ref="A1:O74"/>
  <sheetViews>
    <sheetView topLeftCell="A10" zoomScaleNormal="100" zoomScaleSheetLayoutView="75" workbookViewId="0">
      <selection activeCell="N47" sqref="N47"/>
    </sheetView>
  </sheetViews>
  <sheetFormatPr defaultRowHeight="12.75" x14ac:dyDescent="0.2"/>
  <cols>
    <col min="1" max="1" width="6.28515625" customWidth="1"/>
    <col min="2" max="2" width="12.7109375" customWidth="1"/>
    <col min="3" max="3" width="46.140625" customWidth="1"/>
    <col min="4" max="4" width="12.5703125" customWidth="1"/>
    <col min="5" max="5" width="15.140625" customWidth="1"/>
    <col min="6" max="6" width="14.85546875" customWidth="1"/>
    <col min="7" max="7" width="13.5703125" customWidth="1"/>
    <col min="8" max="8" width="15.42578125" customWidth="1"/>
    <col min="9" max="9" width="19.140625" customWidth="1"/>
    <col min="10" max="10" width="16.28515625" customWidth="1"/>
    <col min="11" max="11" width="18" customWidth="1"/>
    <col min="12" max="12" width="14.5703125" customWidth="1"/>
    <col min="13" max="15" width="4.5703125" customWidth="1"/>
  </cols>
  <sheetData>
    <row r="1" spans="1:15" ht="13.5" thickBot="1" x14ac:dyDescent="0.25"/>
    <row r="2" spans="1:15" s="242" customFormat="1" ht="13.5" customHeight="1" x14ac:dyDescent="0.2">
      <c r="B2" s="720" t="s">
        <v>375</v>
      </c>
      <c r="C2" s="721"/>
      <c r="D2" s="721"/>
      <c r="E2" s="721"/>
      <c r="F2" s="721"/>
      <c r="G2" s="721"/>
      <c r="H2" s="721"/>
      <c r="I2" s="722"/>
    </row>
    <row r="3" spans="1:15" s="242" customFormat="1" ht="12" x14ac:dyDescent="0.2">
      <c r="B3" s="723"/>
      <c r="C3" s="724"/>
      <c r="D3" s="724"/>
      <c r="E3" s="724"/>
      <c r="F3" s="724"/>
      <c r="G3" s="724"/>
      <c r="H3" s="724"/>
      <c r="I3" s="725"/>
    </row>
    <row r="4" spans="1:15" s="242" customFormat="1" thickBot="1" x14ac:dyDescent="0.25">
      <c r="B4" s="726"/>
      <c r="C4" s="727"/>
      <c r="D4" s="727"/>
      <c r="E4" s="727"/>
      <c r="F4" s="727"/>
      <c r="G4" s="727"/>
      <c r="H4" s="727"/>
      <c r="I4" s="728"/>
    </row>
    <row r="6" spans="1:15" s="56" customFormat="1" ht="18" x14ac:dyDescent="0.25">
      <c r="A6" s="15" t="s">
        <v>180</v>
      </c>
    </row>
    <row r="7" spans="1:15" ht="13.5" thickBot="1" x14ac:dyDescent="0.25">
      <c r="A7" s="238"/>
      <c r="B7" s="4"/>
      <c r="C7" s="4"/>
      <c r="D7" s="769"/>
      <c r="E7" s="769"/>
      <c r="F7" s="769"/>
      <c r="G7" s="769"/>
      <c r="H7" s="769"/>
      <c r="I7" s="7"/>
      <c r="J7" s="770"/>
      <c r="K7" s="770"/>
      <c r="L7" s="770"/>
      <c r="M7" s="40"/>
      <c r="N7" s="40"/>
    </row>
    <row r="8" spans="1:15" s="16" customFormat="1" ht="85.15" customHeight="1" thickBot="1" x14ac:dyDescent="0.25">
      <c r="A8" s="66" t="s">
        <v>122</v>
      </c>
      <c r="B8" s="67" t="s">
        <v>21</v>
      </c>
      <c r="C8" s="375" t="s">
        <v>22</v>
      </c>
      <c r="D8" s="67" t="s">
        <v>121</v>
      </c>
      <c r="E8" s="399" t="s">
        <v>275</v>
      </c>
      <c r="F8" s="88" t="s">
        <v>281</v>
      </c>
      <c r="G8" s="89" t="s">
        <v>23</v>
      </c>
      <c r="H8" s="87" t="s">
        <v>113</v>
      </c>
      <c r="I8" s="88" t="s">
        <v>273</v>
      </c>
      <c r="J8" s="88" t="s">
        <v>274</v>
      </c>
      <c r="K8" s="702" t="s">
        <v>114</v>
      </c>
      <c r="L8" s="703"/>
      <c r="M8" s="703"/>
      <c r="N8" s="703"/>
      <c r="O8" s="704"/>
    </row>
    <row r="9" spans="1:15" s="23" customFormat="1" x14ac:dyDescent="0.2">
      <c r="A9" s="215" t="s">
        <v>6</v>
      </c>
      <c r="B9" s="152" t="s">
        <v>7</v>
      </c>
      <c r="C9" s="153" t="s">
        <v>8</v>
      </c>
      <c r="D9" s="154" t="s">
        <v>14</v>
      </c>
      <c r="E9" s="62" t="s">
        <v>269</v>
      </c>
      <c r="F9" s="63" t="s">
        <v>10</v>
      </c>
      <c r="G9" s="156" t="s">
        <v>11</v>
      </c>
      <c r="H9" s="157" t="s">
        <v>24</v>
      </c>
      <c r="I9" s="158" t="s">
        <v>88</v>
      </c>
      <c r="J9" s="159" t="s">
        <v>110</v>
      </c>
      <c r="K9" s="705"/>
      <c r="L9" s="706"/>
      <c r="M9" s="706"/>
      <c r="N9" s="706"/>
      <c r="O9" s="707"/>
    </row>
    <row r="10" spans="1:15" s="17" customFormat="1" ht="13.5" thickBot="1" x14ac:dyDescent="0.25">
      <c r="A10" s="161"/>
      <c r="B10" s="162"/>
      <c r="C10" s="163" t="s">
        <v>25</v>
      </c>
      <c r="D10" s="164"/>
      <c r="E10" s="64"/>
      <c r="F10" s="65"/>
      <c r="G10" s="165"/>
      <c r="H10" s="166" t="s">
        <v>270</v>
      </c>
      <c r="I10" s="167" t="s">
        <v>271</v>
      </c>
      <c r="J10" s="168" t="s">
        <v>272</v>
      </c>
      <c r="K10" s="708"/>
      <c r="L10" s="709"/>
      <c r="M10" s="709"/>
      <c r="N10" s="709"/>
      <c r="O10" s="710"/>
    </row>
    <row r="11" spans="1:15" s="23" customFormat="1" x14ac:dyDescent="0.2">
      <c r="A11" s="161">
        <v>1</v>
      </c>
      <c r="B11" s="216"/>
      <c r="C11" s="217" t="s">
        <v>26</v>
      </c>
      <c r="D11" s="389" t="s">
        <v>27</v>
      </c>
      <c r="E11" s="387">
        <f>'Extended Guarantees'!$E$15</f>
        <v>0</v>
      </c>
      <c r="F11" s="170">
        <f>'Extended Guarantees'!$K$15</f>
        <v>0</v>
      </c>
      <c r="G11" s="171" t="s">
        <v>27</v>
      </c>
      <c r="H11" s="218" t="str">
        <f t="shared" ref="H11:H30" si="0">IF(ISNUMBER(ROUND($D11*$G11,2)),ROUND($D11*$G11,2),"")</f>
        <v/>
      </c>
      <c r="I11" s="219" t="str">
        <f>IF(ISNUMBER(ROUND($H11*$E11,2)),ROUND($H11*$E11,2),"")</f>
        <v/>
      </c>
      <c r="J11" s="219" t="str">
        <f>IF(ISNUMBER(ROUND($H11*$F11,2)),ROUND($H11*$F11,2),"")</f>
        <v/>
      </c>
      <c r="K11" s="771"/>
      <c r="L11" s="772"/>
      <c r="M11" s="772"/>
      <c r="N11" s="772"/>
      <c r="O11" s="773"/>
    </row>
    <row r="12" spans="1:15" s="23" customFormat="1" x14ac:dyDescent="0.2">
      <c r="A12" s="161">
        <v>2</v>
      </c>
      <c r="B12" s="174"/>
      <c r="C12" s="176" t="s">
        <v>28</v>
      </c>
      <c r="D12" s="389" t="s">
        <v>27</v>
      </c>
      <c r="E12" s="387">
        <f>'Extended Guarantees'!$E$15</f>
        <v>0</v>
      </c>
      <c r="F12" s="170">
        <f>'Extended Guarantees'!$K$15</f>
        <v>0</v>
      </c>
      <c r="G12" s="171" t="s">
        <v>27</v>
      </c>
      <c r="H12" s="172" t="str">
        <f t="shared" si="0"/>
        <v/>
      </c>
      <c r="I12" s="173" t="str">
        <f t="shared" ref="I12:I30" si="1">IF(ISNUMBER(ROUND($H12*E12,2)),ROUND($H12*E12,2),"")</f>
        <v/>
      </c>
      <c r="J12" s="173" t="str">
        <f t="shared" ref="J12:J30" si="2">IF(ISNUMBER(ROUND($H12*F12,2)),ROUND($H12*F12,2),"")</f>
        <v/>
      </c>
      <c r="K12" s="766"/>
      <c r="L12" s="767"/>
      <c r="M12" s="767"/>
      <c r="N12" s="767"/>
      <c r="O12" s="768"/>
    </row>
    <row r="13" spans="1:15" s="23" customFormat="1" x14ac:dyDescent="0.2">
      <c r="A13" s="161">
        <v>3</v>
      </c>
      <c r="B13" s="174"/>
      <c r="C13" s="176" t="s">
        <v>29</v>
      </c>
      <c r="D13" s="389" t="s">
        <v>27</v>
      </c>
      <c r="E13" s="387">
        <f>'Extended Guarantees'!$E$15</f>
        <v>0</v>
      </c>
      <c r="F13" s="170">
        <f>'Extended Guarantees'!$K$15</f>
        <v>0</v>
      </c>
      <c r="G13" s="171" t="s">
        <v>27</v>
      </c>
      <c r="H13" s="172" t="str">
        <f t="shared" si="0"/>
        <v/>
      </c>
      <c r="I13" s="173" t="str">
        <f t="shared" si="1"/>
        <v/>
      </c>
      <c r="J13" s="173" t="str">
        <f t="shared" si="2"/>
        <v/>
      </c>
      <c r="K13" s="766"/>
      <c r="L13" s="767"/>
      <c r="M13" s="767"/>
      <c r="N13" s="767"/>
      <c r="O13" s="768"/>
    </row>
    <row r="14" spans="1:15" s="23" customFormat="1" x14ac:dyDescent="0.2">
      <c r="A14" s="161">
        <v>4</v>
      </c>
      <c r="B14" s="174"/>
      <c r="C14" s="176" t="s">
        <v>30</v>
      </c>
      <c r="D14" s="389" t="s">
        <v>27</v>
      </c>
      <c r="E14" s="387">
        <f>'Extended Guarantees'!$E$15</f>
        <v>0</v>
      </c>
      <c r="F14" s="170">
        <f>'Extended Guarantees'!$K$15</f>
        <v>0</v>
      </c>
      <c r="G14" s="171" t="s">
        <v>27</v>
      </c>
      <c r="H14" s="172" t="str">
        <f t="shared" si="0"/>
        <v/>
      </c>
      <c r="I14" s="173" t="str">
        <f t="shared" si="1"/>
        <v/>
      </c>
      <c r="J14" s="173" t="str">
        <f t="shared" si="2"/>
        <v/>
      </c>
      <c r="K14" s="766"/>
      <c r="L14" s="767"/>
      <c r="M14" s="767"/>
      <c r="N14" s="767"/>
      <c r="O14" s="768"/>
    </row>
    <row r="15" spans="1:15" s="23" customFormat="1" x14ac:dyDescent="0.2">
      <c r="A15" s="161">
        <v>5</v>
      </c>
      <c r="B15" s="174"/>
      <c r="C15" s="176" t="s">
        <v>120</v>
      </c>
      <c r="D15" s="389" t="s">
        <v>27</v>
      </c>
      <c r="E15" s="387">
        <f>'Extended Guarantees'!$E$15</f>
        <v>0</v>
      </c>
      <c r="F15" s="170">
        <f>'Extended Guarantees'!$K$15</f>
        <v>0</v>
      </c>
      <c r="G15" s="171" t="s">
        <v>27</v>
      </c>
      <c r="H15" s="172" t="str">
        <f t="shared" si="0"/>
        <v/>
      </c>
      <c r="I15" s="173" t="str">
        <f t="shared" si="1"/>
        <v/>
      </c>
      <c r="J15" s="173" t="str">
        <f t="shared" si="2"/>
        <v/>
      </c>
      <c r="K15" s="766"/>
      <c r="L15" s="767"/>
      <c r="M15" s="767"/>
      <c r="N15" s="767"/>
      <c r="O15" s="768"/>
    </row>
    <row r="16" spans="1:15" s="23" customFormat="1" x14ac:dyDescent="0.2">
      <c r="A16" s="161">
        <v>6</v>
      </c>
      <c r="B16" s="174"/>
      <c r="C16" s="176" t="s">
        <v>100</v>
      </c>
      <c r="D16" s="389" t="s">
        <v>27</v>
      </c>
      <c r="E16" s="387">
        <f>'Extended Guarantees'!$E$15</f>
        <v>0</v>
      </c>
      <c r="F16" s="170">
        <f>'Extended Guarantees'!$K$15</f>
        <v>0</v>
      </c>
      <c r="G16" s="171" t="s">
        <v>27</v>
      </c>
      <c r="H16" s="172" t="str">
        <f t="shared" si="0"/>
        <v/>
      </c>
      <c r="I16" s="173" t="str">
        <f t="shared" si="1"/>
        <v/>
      </c>
      <c r="J16" s="173" t="str">
        <f t="shared" si="2"/>
        <v/>
      </c>
      <c r="K16" s="766"/>
      <c r="L16" s="767"/>
      <c r="M16" s="767"/>
      <c r="N16" s="767"/>
      <c r="O16" s="768"/>
    </row>
    <row r="17" spans="1:15" s="23" customFormat="1" x14ac:dyDescent="0.2">
      <c r="A17" s="161">
        <v>7</v>
      </c>
      <c r="B17" s="174"/>
      <c r="C17" s="176" t="s">
        <v>31</v>
      </c>
      <c r="D17" s="389" t="s">
        <v>27</v>
      </c>
      <c r="E17" s="387">
        <f>'Extended Guarantees'!$E$15</f>
        <v>0</v>
      </c>
      <c r="F17" s="170">
        <f>'Extended Guarantees'!$K$15</f>
        <v>0</v>
      </c>
      <c r="G17" s="171" t="s">
        <v>27</v>
      </c>
      <c r="H17" s="172" t="str">
        <f t="shared" si="0"/>
        <v/>
      </c>
      <c r="I17" s="173" t="str">
        <f t="shared" si="1"/>
        <v/>
      </c>
      <c r="J17" s="173" t="str">
        <f t="shared" si="2"/>
        <v/>
      </c>
      <c r="K17" s="766"/>
      <c r="L17" s="767"/>
      <c r="M17" s="767"/>
      <c r="N17" s="767"/>
      <c r="O17" s="768"/>
    </row>
    <row r="18" spans="1:15" s="23" customFormat="1" x14ac:dyDescent="0.2">
      <c r="A18" s="161">
        <v>8</v>
      </c>
      <c r="B18" s="174"/>
      <c r="C18" s="176" t="s">
        <v>32</v>
      </c>
      <c r="D18" s="389" t="s">
        <v>27</v>
      </c>
      <c r="E18" s="387">
        <f>'Extended Guarantees'!$E$15</f>
        <v>0</v>
      </c>
      <c r="F18" s="170">
        <f>'Extended Guarantees'!$K$15</f>
        <v>0</v>
      </c>
      <c r="G18" s="171" t="s">
        <v>27</v>
      </c>
      <c r="H18" s="172" t="str">
        <f t="shared" si="0"/>
        <v/>
      </c>
      <c r="I18" s="173" t="str">
        <f t="shared" si="1"/>
        <v/>
      </c>
      <c r="J18" s="173" t="str">
        <f t="shared" si="2"/>
        <v/>
      </c>
      <c r="K18" s="766"/>
      <c r="L18" s="767"/>
      <c r="M18" s="767"/>
      <c r="N18" s="767"/>
      <c r="O18" s="768"/>
    </row>
    <row r="19" spans="1:15" s="23" customFormat="1" x14ac:dyDescent="0.2">
      <c r="A19" s="161">
        <v>9</v>
      </c>
      <c r="B19" s="174"/>
      <c r="C19" s="176" t="s">
        <v>98</v>
      </c>
      <c r="D19" s="389" t="s">
        <v>27</v>
      </c>
      <c r="E19" s="387">
        <f>'Extended Guarantees'!$E$15</f>
        <v>0</v>
      </c>
      <c r="F19" s="170">
        <f>'Extended Guarantees'!$K$15</f>
        <v>0</v>
      </c>
      <c r="G19" s="171" t="s">
        <v>27</v>
      </c>
      <c r="H19" s="172" t="str">
        <f t="shared" si="0"/>
        <v/>
      </c>
      <c r="I19" s="173" t="str">
        <f t="shared" si="1"/>
        <v/>
      </c>
      <c r="J19" s="173" t="str">
        <f t="shared" si="2"/>
        <v/>
      </c>
      <c r="K19" s="766"/>
      <c r="L19" s="767"/>
      <c r="M19" s="767"/>
      <c r="N19" s="767"/>
      <c r="O19" s="768"/>
    </row>
    <row r="20" spans="1:15" s="23" customFormat="1" x14ac:dyDescent="0.2">
      <c r="A20" s="161">
        <v>10</v>
      </c>
      <c r="B20" s="174"/>
      <c r="C20" s="176" t="s">
        <v>87</v>
      </c>
      <c r="D20" s="389" t="s">
        <v>27</v>
      </c>
      <c r="E20" s="387">
        <f>'Extended Guarantees'!$E$15</f>
        <v>0</v>
      </c>
      <c r="F20" s="170">
        <f>'Extended Guarantees'!$K$15</f>
        <v>0</v>
      </c>
      <c r="G20" s="171" t="s">
        <v>27</v>
      </c>
      <c r="H20" s="172" t="str">
        <f t="shared" si="0"/>
        <v/>
      </c>
      <c r="I20" s="173" t="str">
        <f t="shared" si="1"/>
        <v/>
      </c>
      <c r="J20" s="173" t="str">
        <f t="shared" si="2"/>
        <v/>
      </c>
      <c r="K20" s="766"/>
      <c r="L20" s="767"/>
      <c r="M20" s="767"/>
      <c r="N20" s="767"/>
      <c r="O20" s="768"/>
    </row>
    <row r="21" spans="1:15" s="23" customFormat="1" x14ac:dyDescent="0.2">
      <c r="A21" s="161">
        <v>11</v>
      </c>
      <c r="B21" s="174"/>
      <c r="C21" s="176" t="s">
        <v>198</v>
      </c>
      <c r="D21" s="389" t="s">
        <v>27</v>
      </c>
      <c r="E21" s="387">
        <f>'Extended Guarantees'!$E$15</f>
        <v>0</v>
      </c>
      <c r="F21" s="170">
        <f>'Extended Guarantees'!$K$15</f>
        <v>0</v>
      </c>
      <c r="G21" s="171" t="s">
        <v>27</v>
      </c>
      <c r="H21" s="172" t="str">
        <f t="shared" si="0"/>
        <v/>
      </c>
      <c r="I21" s="173" t="str">
        <f t="shared" si="1"/>
        <v/>
      </c>
      <c r="J21" s="173" t="str">
        <f t="shared" si="2"/>
        <v/>
      </c>
      <c r="K21" s="766"/>
      <c r="L21" s="767"/>
      <c r="M21" s="767"/>
      <c r="N21" s="767"/>
      <c r="O21" s="768"/>
    </row>
    <row r="22" spans="1:15" s="23" customFormat="1" x14ac:dyDescent="0.2">
      <c r="A22" s="161">
        <v>12</v>
      </c>
      <c r="B22" s="174"/>
      <c r="C22" s="176"/>
      <c r="D22" s="389" t="s">
        <v>27</v>
      </c>
      <c r="E22" s="387">
        <f>'Extended Guarantees'!$E$15</f>
        <v>0</v>
      </c>
      <c r="F22" s="170">
        <f>'Extended Guarantees'!$K$15</f>
        <v>0</v>
      </c>
      <c r="G22" s="171" t="s">
        <v>27</v>
      </c>
      <c r="H22" s="172" t="str">
        <f t="shared" si="0"/>
        <v/>
      </c>
      <c r="I22" s="173" t="str">
        <f t="shared" si="1"/>
        <v/>
      </c>
      <c r="J22" s="173" t="str">
        <f t="shared" si="2"/>
        <v/>
      </c>
      <c r="K22" s="766"/>
      <c r="L22" s="767"/>
      <c r="M22" s="767"/>
      <c r="N22" s="767"/>
      <c r="O22" s="768"/>
    </row>
    <row r="23" spans="1:15" s="23" customFormat="1" x14ac:dyDescent="0.2">
      <c r="A23" s="161">
        <v>13</v>
      </c>
      <c r="B23" s="174"/>
      <c r="C23" s="176"/>
      <c r="D23" s="389" t="s">
        <v>27</v>
      </c>
      <c r="E23" s="387">
        <f>'Extended Guarantees'!$E$15</f>
        <v>0</v>
      </c>
      <c r="F23" s="170">
        <f>'Extended Guarantees'!$K$15</f>
        <v>0</v>
      </c>
      <c r="G23" s="171" t="s">
        <v>27</v>
      </c>
      <c r="H23" s="172" t="str">
        <f t="shared" si="0"/>
        <v/>
      </c>
      <c r="I23" s="173" t="str">
        <f t="shared" si="1"/>
        <v/>
      </c>
      <c r="J23" s="173" t="str">
        <f t="shared" si="2"/>
        <v/>
      </c>
      <c r="K23" s="766"/>
      <c r="L23" s="767"/>
      <c r="M23" s="767"/>
      <c r="N23" s="767"/>
      <c r="O23" s="768"/>
    </row>
    <row r="24" spans="1:15" s="23" customFormat="1" x14ac:dyDescent="0.2">
      <c r="A24" s="161">
        <v>14</v>
      </c>
      <c r="B24" s="174"/>
      <c r="C24" s="176"/>
      <c r="D24" s="389" t="s">
        <v>27</v>
      </c>
      <c r="E24" s="387">
        <f>'Extended Guarantees'!$E$15</f>
        <v>0</v>
      </c>
      <c r="F24" s="170">
        <f>'Extended Guarantees'!$K$15</f>
        <v>0</v>
      </c>
      <c r="G24" s="171" t="s">
        <v>27</v>
      </c>
      <c r="H24" s="172" t="str">
        <f t="shared" si="0"/>
        <v/>
      </c>
      <c r="I24" s="173" t="str">
        <f t="shared" si="1"/>
        <v/>
      </c>
      <c r="J24" s="173" t="str">
        <f t="shared" si="2"/>
        <v/>
      </c>
      <c r="K24" s="766"/>
      <c r="L24" s="767"/>
      <c r="M24" s="767"/>
      <c r="N24" s="767"/>
      <c r="O24" s="768"/>
    </row>
    <row r="25" spans="1:15" s="23" customFormat="1" x14ac:dyDescent="0.2">
      <c r="A25" s="161">
        <v>15</v>
      </c>
      <c r="B25" s="221"/>
      <c r="C25" s="214"/>
      <c r="D25" s="397" t="s">
        <v>27</v>
      </c>
      <c r="E25" s="387">
        <f>'Extended Guarantees'!$E$15</f>
        <v>0</v>
      </c>
      <c r="F25" s="170">
        <f>'Extended Guarantees'!$K$15</f>
        <v>0</v>
      </c>
      <c r="G25" s="222" t="s">
        <v>27</v>
      </c>
      <c r="H25" s="223" t="str">
        <f t="shared" si="0"/>
        <v/>
      </c>
      <c r="I25" s="224" t="str">
        <f t="shared" si="1"/>
        <v/>
      </c>
      <c r="J25" s="224" t="str">
        <f t="shared" si="2"/>
        <v/>
      </c>
      <c r="K25" s="766"/>
      <c r="L25" s="767"/>
      <c r="M25" s="767"/>
      <c r="N25" s="767"/>
      <c r="O25" s="768"/>
    </row>
    <row r="26" spans="1:15" s="23" customFormat="1" x14ac:dyDescent="0.2">
      <c r="A26" s="245">
        <v>16</v>
      </c>
      <c r="B26" s="225"/>
      <c r="C26" s="226"/>
      <c r="D26" s="398" t="s">
        <v>27</v>
      </c>
      <c r="E26" s="387">
        <f>'Extended Guarantees'!$E$15</f>
        <v>0</v>
      </c>
      <c r="F26" s="170">
        <f>'Extended Guarantees'!$K$15</f>
        <v>0</v>
      </c>
      <c r="G26" s="227" t="s">
        <v>27</v>
      </c>
      <c r="H26" s="228" t="str">
        <f t="shared" si="0"/>
        <v/>
      </c>
      <c r="I26" s="229" t="str">
        <f t="shared" si="1"/>
        <v/>
      </c>
      <c r="J26" s="229" t="str">
        <f t="shared" si="2"/>
        <v/>
      </c>
      <c r="K26" s="766"/>
      <c r="L26" s="767"/>
      <c r="M26" s="767"/>
      <c r="N26" s="767"/>
      <c r="O26" s="768"/>
    </row>
    <row r="27" spans="1:15" s="23" customFormat="1" x14ac:dyDescent="0.2">
      <c r="A27" s="161">
        <v>17</v>
      </c>
      <c r="B27" s="216"/>
      <c r="C27" s="230"/>
      <c r="D27" s="389" t="s">
        <v>27</v>
      </c>
      <c r="E27" s="387">
        <f>'Extended Guarantees'!$E$15</f>
        <v>0</v>
      </c>
      <c r="F27" s="170">
        <f>'Extended Guarantees'!$K$15</f>
        <v>0</v>
      </c>
      <c r="G27" s="171" t="s">
        <v>27</v>
      </c>
      <c r="H27" s="218" t="str">
        <f t="shared" si="0"/>
        <v/>
      </c>
      <c r="I27" s="231" t="str">
        <f t="shared" si="1"/>
        <v/>
      </c>
      <c r="J27" s="231" t="str">
        <f t="shared" si="2"/>
        <v/>
      </c>
      <c r="K27" s="774"/>
      <c r="L27" s="775"/>
      <c r="M27" s="775"/>
      <c r="N27" s="775"/>
      <c r="O27" s="776"/>
    </row>
    <row r="28" spans="1:15" s="23" customFormat="1" x14ac:dyDescent="0.2">
      <c r="A28" s="161">
        <v>18</v>
      </c>
      <c r="B28" s="174"/>
      <c r="C28" s="176"/>
      <c r="D28" s="389" t="s">
        <v>27</v>
      </c>
      <c r="E28" s="387">
        <f>'Extended Guarantees'!$E$15</f>
        <v>0</v>
      </c>
      <c r="F28" s="170">
        <f>'Extended Guarantees'!$K$15</f>
        <v>0</v>
      </c>
      <c r="G28" s="171" t="s">
        <v>27</v>
      </c>
      <c r="H28" s="172" t="str">
        <f t="shared" si="0"/>
        <v/>
      </c>
      <c r="I28" s="184" t="str">
        <f t="shared" si="1"/>
        <v/>
      </c>
      <c r="J28" s="184" t="str">
        <f t="shared" si="2"/>
        <v/>
      </c>
      <c r="K28" s="774"/>
      <c r="L28" s="775"/>
      <c r="M28" s="775"/>
      <c r="N28" s="775"/>
      <c r="O28" s="776"/>
    </row>
    <row r="29" spans="1:15" s="23" customFormat="1" x14ac:dyDescent="0.2">
      <c r="A29" s="161">
        <v>19</v>
      </c>
      <c r="B29" s="174"/>
      <c r="C29" s="176"/>
      <c r="D29" s="389" t="s">
        <v>27</v>
      </c>
      <c r="E29" s="387">
        <f>'Extended Guarantees'!$E$15</f>
        <v>0</v>
      </c>
      <c r="F29" s="170">
        <f>'Extended Guarantees'!$K$15</f>
        <v>0</v>
      </c>
      <c r="G29" s="171" t="s">
        <v>27</v>
      </c>
      <c r="H29" s="172" t="str">
        <f t="shared" si="0"/>
        <v/>
      </c>
      <c r="I29" s="184" t="str">
        <f t="shared" si="1"/>
        <v/>
      </c>
      <c r="J29" s="184" t="str">
        <f t="shared" si="2"/>
        <v/>
      </c>
      <c r="K29" s="774"/>
      <c r="L29" s="775"/>
      <c r="M29" s="775"/>
      <c r="N29" s="775"/>
      <c r="O29" s="776"/>
    </row>
    <row r="30" spans="1:15" s="23" customFormat="1" ht="13.5" thickBot="1" x14ac:dyDescent="0.25">
      <c r="A30" s="161">
        <v>20</v>
      </c>
      <c r="B30" s="174"/>
      <c r="C30" s="176"/>
      <c r="D30" s="393" t="s">
        <v>27</v>
      </c>
      <c r="E30" s="387">
        <f>'Extended Guarantees'!$E$15</f>
        <v>0</v>
      </c>
      <c r="F30" s="170">
        <f>'Extended Guarantees'!$K$15</f>
        <v>0</v>
      </c>
      <c r="G30" s="171" t="s">
        <v>27</v>
      </c>
      <c r="H30" s="172" t="str">
        <f t="shared" si="0"/>
        <v/>
      </c>
      <c r="I30" s="184" t="str">
        <f t="shared" si="1"/>
        <v/>
      </c>
      <c r="J30" s="184" t="str">
        <f t="shared" si="2"/>
        <v/>
      </c>
      <c r="K30" s="774"/>
      <c r="L30" s="775"/>
      <c r="M30" s="775"/>
      <c r="N30" s="775"/>
      <c r="O30" s="776"/>
    </row>
    <row r="31" spans="1:15" s="24" customFormat="1" x14ac:dyDescent="0.2">
      <c r="A31" s="189"/>
      <c r="B31" s="232"/>
      <c r="C31" s="233"/>
      <c r="D31" s="235"/>
      <c r="E31" s="236"/>
      <c r="F31" s="236"/>
      <c r="G31" s="236"/>
      <c r="H31" s="236"/>
      <c r="I31" s="234"/>
      <c r="J31" s="235"/>
      <c r="K31" s="237"/>
      <c r="L31" s="237"/>
      <c r="M31" s="160"/>
      <c r="N31" s="160"/>
      <c r="O31" s="160"/>
    </row>
    <row r="32" spans="1:15" s="24" customFormat="1" x14ac:dyDescent="0.2">
      <c r="A32" s="189"/>
      <c r="B32" s="207"/>
      <c r="C32" s="208"/>
      <c r="D32" s="210"/>
      <c r="E32" s="211"/>
      <c r="F32" s="211"/>
      <c r="G32" s="211"/>
      <c r="H32" s="211"/>
      <c r="I32" s="209"/>
      <c r="J32" s="210"/>
      <c r="K32" s="212"/>
      <c r="L32" s="212"/>
    </row>
    <row r="33" spans="1:12" s="24" customFormat="1" x14ac:dyDescent="0.2">
      <c r="A33" s="189"/>
      <c r="B33" s="207"/>
      <c r="C33" s="208"/>
      <c r="D33" s="210"/>
      <c r="E33" s="211"/>
      <c r="F33" s="211"/>
      <c r="G33" s="211"/>
      <c r="H33" s="211"/>
      <c r="I33" s="209"/>
      <c r="J33" s="210"/>
      <c r="K33" s="212"/>
      <c r="L33" s="212"/>
    </row>
    <row r="34" spans="1:12" s="24" customFormat="1" x14ac:dyDescent="0.2">
      <c r="A34" s="189"/>
      <c r="B34" s="207"/>
      <c r="C34" s="208"/>
      <c r="D34" s="210"/>
      <c r="E34" s="211"/>
      <c r="F34" s="211"/>
      <c r="G34" s="211"/>
      <c r="H34" s="211"/>
      <c r="I34" s="209"/>
      <c r="J34" s="210"/>
      <c r="K34" s="212"/>
      <c r="L34" s="212"/>
    </row>
    <row r="35" spans="1:12" s="24" customFormat="1" x14ac:dyDescent="0.2">
      <c r="A35" s="189"/>
      <c r="B35" s="207"/>
      <c r="C35" s="208"/>
      <c r="D35" s="210"/>
      <c r="E35" s="211"/>
      <c r="F35" s="211"/>
      <c r="G35" s="211"/>
      <c r="H35" s="211"/>
      <c r="I35" s="209"/>
      <c r="J35" s="210"/>
      <c r="K35" s="212"/>
      <c r="L35" s="212"/>
    </row>
    <row r="36" spans="1:12" s="24" customFormat="1" x14ac:dyDescent="0.2">
      <c r="A36" s="189"/>
      <c r="B36" s="207"/>
      <c r="C36" s="208"/>
      <c r="D36" s="210"/>
      <c r="E36" s="211"/>
      <c r="F36" s="211"/>
      <c r="G36" s="211"/>
      <c r="H36" s="211"/>
      <c r="I36" s="209"/>
      <c r="J36" s="210"/>
      <c r="K36" s="212"/>
      <c r="L36" s="212"/>
    </row>
    <row r="37" spans="1:12" s="24" customFormat="1" ht="13.5" thickBot="1" x14ac:dyDescent="0.25">
      <c r="A37" s="189"/>
      <c r="B37" s="207"/>
      <c r="C37" s="208"/>
      <c r="D37" s="210"/>
      <c r="E37" s="211"/>
      <c r="F37" s="211"/>
      <c r="G37" s="211"/>
      <c r="H37" s="211"/>
      <c r="I37" s="209"/>
      <c r="J37" s="210"/>
      <c r="K37" s="212"/>
      <c r="L37" s="212"/>
    </row>
    <row r="38" spans="1:12" s="24" customFormat="1" ht="76.5" customHeight="1" thickBot="1" x14ac:dyDescent="0.25">
      <c r="A38" s="189"/>
      <c r="B38" s="190"/>
      <c r="C38" s="191"/>
      <c r="D38" s="192"/>
      <c r="E38" s="192"/>
      <c r="F38" s="192"/>
      <c r="H38" s="67" t="s">
        <v>147</v>
      </c>
      <c r="I38" s="67" t="s">
        <v>321</v>
      </c>
      <c r="J38" s="67" t="s">
        <v>322</v>
      </c>
      <c r="K38" s="67" t="s">
        <v>376</v>
      </c>
      <c r="L38" s="67" t="s">
        <v>377</v>
      </c>
    </row>
    <row r="39" spans="1:12" s="24" customFormat="1" ht="25.5" customHeight="1" thickBot="1" x14ac:dyDescent="0.25">
      <c r="A39" s="681">
        <v>21</v>
      </c>
      <c r="B39" s="683" t="s">
        <v>196</v>
      </c>
      <c r="C39" s="684"/>
      <c r="D39" s="684"/>
      <c r="E39" s="684"/>
      <c r="F39" s="684"/>
      <c r="G39" s="685"/>
      <c r="H39" s="777">
        <f>SUM(H11:H30)</f>
        <v>0</v>
      </c>
      <c r="I39" s="777">
        <f>SUM(I11:I30)</f>
        <v>0</v>
      </c>
      <c r="J39" s="777">
        <f>SUM(J11:J30)</f>
        <v>0</v>
      </c>
      <c r="K39" s="777">
        <f>H39*'Extended Guarantees'!E18</f>
        <v>0</v>
      </c>
      <c r="L39" s="777">
        <f>H39*'Extended Guarantees'!K18</f>
        <v>0</v>
      </c>
    </row>
    <row r="40" spans="1:12" s="24" customFormat="1" ht="48" customHeight="1" thickBot="1" x14ac:dyDescent="0.25">
      <c r="A40" s="682"/>
      <c r="B40" s="686" t="s">
        <v>383</v>
      </c>
      <c r="C40" s="687"/>
      <c r="D40" s="687"/>
      <c r="E40" s="687"/>
      <c r="F40" s="687"/>
      <c r="G40" s="688"/>
      <c r="H40" s="778">
        <f>SUM(H22:H39)</f>
        <v>0</v>
      </c>
      <c r="I40" s="778">
        <f>SUM(I22:I39)</f>
        <v>0</v>
      </c>
      <c r="J40" s="778">
        <f>SUM(J22:J39)</f>
        <v>0</v>
      </c>
      <c r="K40" s="778"/>
      <c r="L40" s="778">
        <f>SUM(L22:L39)</f>
        <v>0</v>
      </c>
    </row>
    <row r="41" spans="1:12" s="24" customFormat="1" ht="13.5" thickBot="1" x14ac:dyDescent="0.25">
      <c r="A41" s="189"/>
      <c r="B41" s="207"/>
      <c r="C41" s="208"/>
      <c r="D41" s="210"/>
      <c r="E41" s="211"/>
      <c r="F41" s="211"/>
      <c r="G41" s="211"/>
      <c r="H41" s="211"/>
      <c r="I41" s="209"/>
      <c r="J41" s="210"/>
      <c r="K41" s="212"/>
      <c r="L41" s="212"/>
    </row>
    <row r="42" spans="1:12" s="24" customFormat="1" ht="46.5" customHeight="1" thickBot="1" x14ac:dyDescent="0.25">
      <c r="A42" s="189"/>
      <c r="B42" s="190"/>
      <c r="C42" s="191"/>
      <c r="D42" s="192"/>
      <c r="E42" s="192"/>
      <c r="F42" s="192"/>
      <c r="H42" s="672" t="s">
        <v>195</v>
      </c>
      <c r="I42" s="673"/>
      <c r="J42" s="674"/>
      <c r="K42" s="212"/>
      <c r="L42" s="212"/>
    </row>
    <row r="43" spans="1:12" s="24" customFormat="1" ht="26.25" customHeight="1" thickBot="1" x14ac:dyDescent="0.25">
      <c r="A43" s="681">
        <v>22</v>
      </c>
      <c r="B43" s="683" t="s">
        <v>197</v>
      </c>
      <c r="C43" s="684"/>
      <c r="D43" s="684"/>
      <c r="E43" s="684"/>
      <c r="F43" s="684"/>
      <c r="G43" s="685"/>
      <c r="H43" s="782">
        <v>0</v>
      </c>
      <c r="I43" s="783"/>
      <c r="J43" s="784"/>
      <c r="K43" s="212"/>
      <c r="L43" s="212"/>
    </row>
    <row r="44" spans="1:12" s="23" customFormat="1" ht="39" customHeight="1" thickBot="1" x14ac:dyDescent="0.25">
      <c r="A44" s="682"/>
      <c r="B44" s="686" t="s">
        <v>382</v>
      </c>
      <c r="C44" s="687"/>
      <c r="D44" s="687"/>
      <c r="E44" s="687"/>
      <c r="F44" s="687"/>
      <c r="G44" s="688"/>
      <c r="H44" s="785"/>
      <c r="I44" s="786"/>
      <c r="J44" s="787"/>
    </row>
    <row r="45" spans="1:12" s="23" customFormat="1" ht="15.75" customHeight="1" x14ac:dyDescent="0.2">
      <c r="A45" s="300"/>
      <c r="B45" s="302"/>
      <c r="C45" s="302"/>
      <c r="D45" s="302"/>
      <c r="E45" s="302"/>
      <c r="F45" s="302"/>
      <c r="G45" s="302"/>
      <c r="H45" s="301"/>
      <c r="I45" s="301"/>
      <c r="J45" s="301"/>
    </row>
    <row r="46" spans="1:12" s="23" customFormat="1" ht="15.75" customHeight="1" thickBot="1" x14ac:dyDescent="0.25">
      <c r="A46" s="300"/>
      <c r="B46" s="302"/>
      <c r="C46" s="302"/>
      <c r="D46" s="302"/>
      <c r="E46" s="302"/>
      <c r="F46" s="302"/>
      <c r="G46" s="302"/>
      <c r="H46" s="301"/>
      <c r="I46" s="301"/>
      <c r="J46" s="301"/>
    </row>
    <row r="47" spans="1:12" s="23" customFormat="1" ht="42.75" customHeight="1" thickBot="1" x14ac:dyDescent="0.25">
      <c r="A47" s="189"/>
      <c r="B47" s="190"/>
      <c r="C47" s="191"/>
      <c r="D47" s="192"/>
      <c r="E47" s="192"/>
      <c r="F47" s="192"/>
      <c r="G47" s="24"/>
      <c r="H47" s="672" t="s">
        <v>399</v>
      </c>
      <c r="I47" s="673"/>
      <c r="J47" s="674"/>
    </row>
    <row r="48" spans="1:12" s="23" customFormat="1" ht="24" customHeight="1" thickBot="1" x14ac:dyDescent="0.25">
      <c r="A48" s="681">
        <v>23</v>
      </c>
      <c r="B48" s="683" t="s">
        <v>400</v>
      </c>
      <c r="C48" s="684"/>
      <c r="D48" s="684"/>
      <c r="E48" s="684"/>
      <c r="F48" s="684"/>
      <c r="G48" s="685"/>
      <c r="H48" s="782">
        <v>0</v>
      </c>
      <c r="I48" s="783"/>
      <c r="J48" s="784"/>
    </row>
    <row r="49" spans="1:12" s="23" customFormat="1" ht="28.5" customHeight="1" thickBot="1" x14ac:dyDescent="0.25">
      <c r="A49" s="682"/>
      <c r="B49" s="686" t="s">
        <v>381</v>
      </c>
      <c r="C49" s="687"/>
      <c r="D49" s="687"/>
      <c r="E49" s="687"/>
      <c r="F49" s="687"/>
      <c r="G49" s="688"/>
      <c r="H49" s="785"/>
      <c r="I49" s="786"/>
      <c r="J49" s="787"/>
    </row>
    <row r="50" spans="1:12" s="23" customFormat="1" ht="15.75" customHeight="1" x14ac:dyDescent="0.2">
      <c r="A50" s="300"/>
      <c r="B50" s="302"/>
      <c r="C50" s="302"/>
      <c r="D50" s="302"/>
      <c r="E50" s="302"/>
      <c r="F50" s="302"/>
      <c r="G50" s="302"/>
      <c r="H50" s="301"/>
      <c r="I50" s="301"/>
      <c r="J50" s="301"/>
    </row>
    <row r="51" spans="1:12" s="23" customFormat="1" ht="15.75" customHeight="1" x14ac:dyDescent="0.2">
      <c r="A51" s="300"/>
      <c r="B51" s="302"/>
      <c r="C51" s="302"/>
      <c r="D51" s="302"/>
      <c r="E51" s="302"/>
      <c r="F51" s="302"/>
      <c r="G51" s="302"/>
      <c r="H51" s="301"/>
      <c r="I51" s="301"/>
      <c r="J51" s="301"/>
    </row>
    <row r="52" spans="1:12" s="23" customFormat="1" ht="15.75" customHeight="1" x14ac:dyDescent="0.2">
      <c r="A52" s="8" t="s">
        <v>338</v>
      </c>
    </row>
    <row r="53" spans="1:12" s="23" customFormat="1" ht="63.75" customHeight="1" x14ac:dyDescent="0.2">
      <c r="A53" s="689" t="s">
        <v>380</v>
      </c>
      <c r="B53" s="689"/>
      <c r="C53" s="689"/>
      <c r="D53" s="689"/>
      <c r="E53" s="689"/>
      <c r="F53" s="689"/>
      <c r="G53" s="689"/>
    </row>
    <row r="54" spans="1:12" ht="12.75" customHeight="1" thickBot="1" x14ac:dyDescent="0.25">
      <c r="A54" s="40"/>
      <c r="I54" s="54"/>
    </row>
    <row r="55" spans="1:12" ht="30" customHeight="1" thickBot="1" x14ac:dyDescent="0.25">
      <c r="A55" s="788" t="s">
        <v>122</v>
      </c>
      <c r="B55" s="669" t="s">
        <v>20</v>
      </c>
      <c r="C55" s="670"/>
      <c r="D55" s="670"/>
      <c r="E55" s="670"/>
      <c r="F55" s="670"/>
      <c r="G55" s="670"/>
      <c r="H55" s="670"/>
      <c r="I55" s="670"/>
      <c r="J55" s="670"/>
      <c r="K55" s="670"/>
      <c r="L55" s="671"/>
    </row>
    <row r="56" spans="1:12" ht="77.25" thickBot="1" x14ac:dyDescent="0.25">
      <c r="A56" s="789"/>
      <c r="B56" s="488" t="s">
        <v>21</v>
      </c>
      <c r="C56" s="790" t="s">
        <v>22</v>
      </c>
      <c r="D56" s="790"/>
      <c r="E56" s="790"/>
      <c r="F56" s="790"/>
      <c r="G56" s="791"/>
      <c r="H56" s="486" t="s">
        <v>121</v>
      </c>
      <c r="I56" s="472" t="s">
        <v>273</v>
      </c>
      <c r="J56" s="471" t="s">
        <v>274</v>
      </c>
      <c r="K56" s="517" t="s">
        <v>376</v>
      </c>
      <c r="L56" s="517" t="s">
        <v>377</v>
      </c>
    </row>
    <row r="57" spans="1:12" ht="19.5" customHeight="1" x14ac:dyDescent="0.2">
      <c r="A57" s="319" t="s">
        <v>111</v>
      </c>
      <c r="B57" s="62" t="s">
        <v>112</v>
      </c>
      <c r="C57" s="762" t="s">
        <v>279</v>
      </c>
      <c r="D57" s="762"/>
      <c r="E57" s="762"/>
      <c r="F57" s="762"/>
      <c r="G57" s="762"/>
      <c r="H57" s="489" t="s">
        <v>280</v>
      </c>
      <c r="I57" s="490" t="s">
        <v>108</v>
      </c>
      <c r="J57" s="491" t="s">
        <v>109</v>
      </c>
      <c r="K57" s="492" t="s">
        <v>340</v>
      </c>
      <c r="L57" s="493" t="s">
        <v>341</v>
      </c>
    </row>
    <row r="58" spans="1:12" ht="19.5" customHeight="1" x14ac:dyDescent="0.2">
      <c r="A58" s="196">
        <v>24</v>
      </c>
      <c r="B58" s="197"/>
      <c r="C58" s="748" t="s">
        <v>33</v>
      </c>
      <c r="D58" s="749"/>
      <c r="E58" s="749"/>
      <c r="F58" s="749"/>
      <c r="G58" s="749"/>
      <c r="H58" s="482">
        <v>0</v>
      </c>
      <c r="I58" s="483">
        <f>H58*'Extended Guarantees'!$E$15</f>
        <v>0</v>
      </c>
      <c r="J58" s="483">
        <f>H58*'Extended Guarantees'!$K$15</f>
        <v>0</v>
      </c>
      <c r="K58" s="483">
        <f>'Extended Guarantees'!$E$18*H58</f>
        <v>0</v>
      </c>
      <c r="L58" s="483">
        <f>'Extended Guarantees'!$K$18*H58</f>
        <v>0</v>
      </c>
    </row>
    <row r="59" spans="1:12" ht="19.5" customHeight="1" x14ac:dyDescent="0.2">
      <c r="A59" s="196">
        <v>25</v>
      </c>
      <c r="B59" s="197"/>
      <c r="C59" s="748" t="s">
        <v>34</v>
      </c>
      <c r="D59" s="749"/>
      <c r="E59" s="749"/>
      <c r="F59" s="749"/>
      <c r="G59" s="749"/>
      <c r="H59" s="482">
        <v>0</v>
      </c>
      <c r="I59" s="483">
        <f>H59*'Extended Guarantees'!$E$15</f>
        <v>0</v>
      </c>
      <c r="J59" s="483">
        <f>H59*'Extended Guarantees'!$K$15</f>
        <v>0</v>
      </c>
      <c r="K59" s="483">
        <f>'Extended Guarantees'!$E$18*H59</f>
        <v>0</v>
      </c>
      <c r="L59" s="483">
        <f>'Extended Guarantees'!$K$18*H59</f>
        <v>0</v>
      </c>
    </row>
    <row r="60" spans="1:12" ht="19.5" customHeight="1" x14ac:dyDescent="0.2">
      <c r="A60" s="196">
        <v>26</v>
      </c>
      <c r="B60" s="198"/>
      <c r="C60" s="748" t="s">
        <v>35</v>
      </c>
      <c r="D60" s="749"/>
      <c r="E60" s="749"/>
      <c r="F60" s="749"/>
      <c r="G60" s="749"/>
      <c r="H60" s="482">
        <v>0</v>
      </c>
      <c r="I60" s="483">
        <f>H60*'Extended Guarantees'!$E$15</f>
        <v>0</v>
      </c>
      <c r="J60" s="483">
        <f>H60*'Extended Guarantees'!$K$15</f>
        <v>0</v>
      </c>
      <c r="K60" s="483">
        <f>'Extended Guarantees'!$E$18*H60</f>
        <v>0</v>
      </c>
      <c r="L60" s="483">
        <f>'Extended Guarantees'!$K$18*H60</f>
        <v>0</v>
      </c>
    </row>
    <row r="61" spans="1:12" ht="19.5" customHeight="1" x14ac:dyDescent="0.2">
      <c r="A61" s="196">
        <v>27</v>
      </c>
      <c r="B61" s="197"/>
      <c r="C61" s="748" t="s">
        <v>36</v>
      </c>
      <c r="D61" s="749"/>
      <c r="E61" s="749"/>
      <c r="F61" s="749"/>
      <c r="G61" s="749"/>
      <c r="H61" s="482">
        <v>0</v>
      </c>
      <c r="I61" s="483">
        <f>H61*'Extended Guarantees'!$E$15</f>
        <v>0</v>
      </c>
      <c r="J61" s="483">
        <f>H61*'Extended Guarantees'!$K$15</f>
        <v>0</v>
      </c>
      <c r="K61" s="483">
        <f>'Extended Guarantees'!$E$18*H61</f>
        <v>0</v>
      </c>
      <c r="L61" s="483">
        <f>'Extended Guarantees'!$K$18*H61</f>
        <v>0</v>
      </c>
    </row>
    <row r="62" spans="1:12" ht="19.5" customHeight="1" x14ac:dyDescent="0.2">
      <c r="A62" s="196">
        <v>28</v>
      </c>
      <c r="B62" s="197"/>
      <c r="C62" s="748" t="s">
        <v>37</v>
      </c>
      <c r="D62" s="749"/>
      <c r="E62" s="749"/>
      <c r="F62" s="749"/>
      <c r="G62" s="749"/>
      <c r="H62" s="482">
        <v>0</v>
      </c>
      <c r="I62" s="483">
        <f>H62*'Extended Guarantees'!$E$15</f>
        <v>0</v>
      </c>
      <c r="J62" s="483">
        <f>H62*'Extended Guarantees'!$K$15</f>
        <v>0</v>
      </c>
      <c r="K62" s="483">
        <f>'Extended Guarantees'!$E$18*H62</f>
        <v>0</v>
      </c>
      <c r="L62" s="483">
        <f>'Extended Guarantees'!$K$18*H62</f>
        <v>0</v>
      </c>
    </row>
    <row r="63" spans="1:12" ht="19.5" customHeight="1" x14ac:dyDescent="0.2">
      <c r="A63" s="196">
        <v>29</v>
      </c>
      <c r="B63" s="197"/>
      <c r="C63" s="748" t="s">
        <v>38</v>
      </c>
      <c r="D63" s="749"/>
      <c r="E63" s="749"/>
      <c r="F63" s="749"/>
      <c r="G63" s="749"/>
      <c r="H63" s="482">
        <v>0</v>
      </c>
      <c r="I63" s="483">
        <f>H63*'Extended Guarantees'!$E$15</f>
        <v>0</v>
      </c>
      <c r="J63" s="483">
        <f>H63*'Extended Guarantees'!$K$15</f>
        <v>0</v>
      </c>
      <c r="K63" s="483">
        <f>'Extended Guarantees'!$E$18*H63</f>
        <v>0</v>
      </c>
      <c r="L63" s="483">
        <f>'Extended Guarantees'!$K$18*H63</f>
        <v>0</v>
      </c>
    </row>
    <row r="64" spans="1:12" ht="19.5" customHeight="1" x14ac:dyDescent="0.2">
      <c r="A64" s="196">
        <v>30</v>
      </c>
      <c r="B64" s="197"/>
      <c r="C64" s="748" t="s">
        <v>39</v>
      </c>
      <c r="D64" s="749"/>
      <c r="E64" s="749"/>
      <c r="F64" s="749"/>
      <c r="G64" s="749"/>
      <c r="H64" s="482">
        <v>0</v>
      </c>
      <c r="I64" s="483">
        <f>H64*'Extended Guarantees'!$E$15</f>
        <v>0</v>
      </c>
      <c r="J64" s="483">
        <f>H64*'Extended Guarantees'!$K$15</f>
        <v>0</v>
      </c>
      <c r="K64" s="483">
        <f>'Extended Guarantees'!$E$18*H64</f>
        <v>0</v>
      </c>
      <c r="L64" s="483">
        <f>'Extended Guarantees'!$K$18*H64</f>
        <v>0</v>
      </c>
    </row>
    <row r="65" spans="1:12" ht="19.5" customHeight="1" x14ac:dyDescent="0.2">
      <c r="A65" s="196">
        <v>31</v>
      </c>
      <c r="B65" s="197"/>
      <c r="C65" s="748" t="s">
        <v>40</v>
      </c>
      <c r="D65" s="749"/>
      <c r="E65" s="749"/>
      <c r="F65" s="749"/>
      <c r="G65" s="749"/>
      <c r="H65" s="482">
        <v>0</v>
      </c>
      <c r="I65" s="483">
        <f>H65*'Extended Guarantees'!$E$15</f>
        <v>0</v>
      </c>
      <c r="J65" s="483">
        <f>H65*'Extended Guarantees'!$K$15</f>
        <v>0</v>
      </c>
      <c r="K65" s="483">
        <f>'Extended Guarantees'!$E$18*H65</f>
        <v>0</v>
      </c>
      <c r="L65" s="483">
        <f>'Extended Guarantees'!$K$18*H65</f>
        <v>0</v>
      </c>
    </row>
    <row r="66" spans="1:12" ht="19.5" customHeight="1" x14ac:dyDescent="0.2">
      <c r="A66" s="196">
        <v>32</v>
      </c>
      <c r="B66" s="197"/>
      <c r="C66" s="748" t="s">
        <v>41</v>
      </c>
      <c r="D66" s="749"/>
      <c r="E66" s="749"/>
      <c r="F66" s="749"/>
      <c r="G66" s="749"/>
      <c r="H66" s="482">
        <v>0</v>
      </c>
      <c r="I66" s="483">
        <f>H66*'Extended Guarantees'!$E$15</f>
        <v>0</v>
      </c>
      <c r="J66" s="483">
        <f>H66*'Extended Guarantees'!$K$15</f>
        <v>0</v>
      </c>
      <c r="K66" s="483">
        <f>'Extended Guarantees'!$E$18*H66</f>
        <v>0</v>
      </c>
      <c r="L66" s="483">
        <f>'Extended Guarantees'!$K$18*H66</f>
        <v>0</v>
      </c>
    </row>
    <row r="67" spans="1:12" ht="19.5" customHeight="1" x14ac:dyDescent="0.2">
      <c r="A67" s="196">
        <v>33</v>
      </c>
      <c r="B67" s="197"/>
      <c r="C67" s="748" t="s">
        <v>119</v>
      </c>
      <c r="D67" s="749"/>
      <c r="E67" s="749"/>
      <c r="F67" s="749"/>
      <c r="G67" s="749"/>
      <c r="H67" s="482">
        <v>0</v>
      </c>
      <c r="I67" s="483">
        <f>H67*'Extended Guarantees'!$E$15</f>
        <v>0</v>
      </c>
      <c r="J67" s="483">
        <f>H67*'Extended Guarantees'!$K$15</f>
        <v>0</v>
      </c>
      <c r="K67" s="483">
        <f>'Extended Guarantees'!$E$18*H67</f>
        <v>0</v>
      </c>
      <c r="L67" s="483">
        <f>'Extended Guarantees'!$K$18*H67</f>
        <v>0</v>
      </c>
    </row>
    <row r="68" spans="1:12" ht="19.5" customHeight="1" x14ac:dyDescent="0.2">
      <c r="A68" s="196">
        <v>34</v>
      </c>
      <c r="B68" s="197"/>
      <c r="C68" s="748" t="s">
        <v>90</v>
      </c>
      <c r="D68" s="749"/>
      <c r="E68" s="749"/>
      <c r="F68" s="749"/>
      <c r="G68" s="749"/>
      <c r="H68" s="482">
        <v>0</v>
      </c>
      <c r="I68" s="483">
        <f>H68*'Extended Guarantees'!$E$15</f>
        <v>0</v>
      </c>
      <c r="J68" s="483">
        <f>H68*'Extended Guarantees'!$K$15</f>
        <v>0</v>
      </c>
      <c r="K68" s="483">
        <f>'Extended Guarantees'!$E$18*H68</f>
        <v>0</v>
      </c>
      <c r="L68" s="483">
        <f>'Extended Guarantees'!$K$18*H68</f>
        <v>0</v>
      </c>
    </row>
    <row r="69" spans="1:12" ht="19.5" customHeight="1" x14ac:dyDescent="0.2">
      <c r="A69" s="196">
        <v>35</v>
      </c>
      <c r="B69" s="197"/>
      <c r="C69" s="748" t="s">
        <v>91</v>
      </c>
      <c r="D69" s="749"/>
      <c r="E69" s="749"/>
      <c r="F69" s="749"/>
      <c r="G69" s="749"/>
      <c r="H69" s="482">
        <v>0</v>
      </c>
      <c r="I69" s="483">
        <f>H69*'Extended Guarantees'!$E$15</f>
        <v>0</v>
      </c>
      <c r="J69" s="483">
        <f>H69*'Extended Guarantees'!$K$15</f>
        <v>0</v>
      </c>
      <c r="K69" s="483">
        <f>'Extended Guarantees'!$E$18*H69</f>
        <v>0</v>
      </c>
      <c r="L69" s="483">
        <f>'Extended Guarantees'!$K$18*H69</f>
        <v>0</v>
      </c>
    </row>
    <row r="70" spans="1:12" ht="19.5" customHeight="1" x14ac:dyDescent="0.2">
      <c r="A70" s="196">
        <v>36</v>
      </c>
      <c r="B70" s="197"/>
      <c r="C70" s="748" t="s">
        <v>99</v>
      </c>
      <c r="D70" s="749"/>
      <c r="E70" s="749"/>
      <c r="F70" s="749"/>
      <c r="G70" s="749"/>
      <c r="H70" s="482">
        <v>0</v>
      </c>
      <c r="I70" s="483">
        <f>H70*'Extended Guarantees'!$E$15</f>
        <v>0</v>
      </c>
      <c r="J70" s="483">
        <f>H70*'Extended Guarantees'!$K$15</f>
        <v>0</v>
      </c>
      <c r="K70" s="483">
        <f>'Extended Guarantees'!$E$18*H70</f>
        <v>0</v>
      </c>
      <c r="L70" s="483">
        <f>'Extended Guarantees'!$K$18*H70</f>
        <v>0</v>
      </c>
    </row>
    <row r="71" spans="1:12" ht="19.5" customHeight="1" x14ac:dyDescent="0.2">
      <c r="A71" s="196">
        <v>37</v>
      </c>
      <c r="B71" s="197"/>
      <c r="C71" s="751" t="s">
        <v>87</v>
      </c>
      <c r="D71" s="752"/>
      <c r="E71" s="752"/>
      <c r="F71" s="752"/>
      <c r="G71" s="752"/>
      <c r="H71" s="482">
        <v>0</v>
      </c>
      <c r="I71" s="483">
        <f>H71*'Extended Guarantees'!$E$15</f>
        <v>0</v>
      </c>
      <c r="J71" s="483">
        <f>H71*'Extended Guarantees'!$K$15</f>
        <v>0</v>
      </c>
      <c r="K71" s="483">
        <f>'Extended Guarantees'!$E$18*H71</f>
        <v>0</v>
      </c>
      <c r="L71" s="483">
        <f>'Extended Guarantees'!$K$18*H71</f>
        <v>0</v>
      </c>
    </row>
    <row r="72" spans="1:12" ht="19.5" customHeight="1" x14ac:dyDescent="0.2">
      <c r="A72" s="196">
        <v>38</v>
      </c>
      <c r="B72" s="197"/>
      <c r="C72" s="748"/>
      <c r="D72" s="749"/>
      <c r="E72" s="749"/>
      <c r="F72" s="749"/>
      <c r="G72" s="749"/>
      <c r="H72" s="482">
        <v>0</v>
      </c>
      <c r="I72" s="483">
        <f>H72*'Extended Guarantees'!$E$15</f>
        <v>0</v>
      </c>
      <c r="J72" s="483">
        <f>H72*'Extended Guarantees'!$K$15</f>
        <v>0</v>
      </c>
      <c r="K72" s="483">
        <f>'Extended Guarantees'!$E$18*H72</f>
        <v>0</v>
      </c>
      <c r="L72" s="483">
        <f>'Extended Guarantees'!$K$18*H72</f>
        <v>0</v>
      </c>
    </row>
    <row r="73" spans="1:12" ht="19.5" customHeight="1" x14ac:dyDescent="0.2">
      <c r="A73" s="196">
        <v>39</v>
      </c>
      <c r="B73" s="197"/>
      <c r="C73" s="748"/>
      <c r="D73" s="749"/>
      <c r="E73" s="749"/>
      <c r="F73" s="749"/>
      <c r="G73" s="749"/>
      <c r="H73" s="482">
        <v>0</v>
      </c>
      <c r="I73" s="483">
        <f>H73*'Extended Guarantees'!$E$15</f>
        <v>0</v>
      </c>
      <c r="J73" s="483">
        <f>H73*'Extended Guarantees'!$K$15</f>
        <v>0</v>
      </c>
      <c r="K73" s="483">
        <f>'Extended Guarantees'!$E$18*H73</f>
        <v>0</v>
      </c>
      <c r="L73" s="483">
        <f>'Extended Guarantees'!$K$18*H73</f>
        <v>0</v>
      </c>
    </row>
    <row r="74" spans="1:12" ht="19.5" customHeight="1" thickBot="1" x14ac:dyDescent="0.25">
      <c r="A74" s="494"/>
      <c r="B74" s="495"/>
      <c r="C74" s="750"/>
      <c r="D74" s="750"/>
      <c r="E74" s="750"/>
      <c r="F74" s="750"/>
      <c r="G74" s="750"/>
      <c r="H74" s="496"/>
      <c r="I74" s="497"/>
      <c r="J74" s="477"/>
      <c r="K74" s="480"/>
      <c r="L74" s="479"/>
    </row>
  </sheetData>
  <protectedRanges>
    <protectedRange password="812D" sqref="K11:O30" name="Range3" securityDescriptor="O:WDG:WDD:(A;;CC;;;WD)"/>
    <protectedRange password="812D" sqref="D21:G22 B21:B22 B23:G30 B11:G20" name="Range1" securityDescriptor="O:WDG:WDD:(A;;CC;;;WD)"/>
    <protectedRange password="812D" sqref="C21:C22" name="Range2" securityDescriptor="O:WDG:WDD:(A;;CC;;;WD)"/>
    <protectedRange password="812D" sqref="K55 B58:H73" name="Range5_1_1" securityDescriptor="O:WDG:WDD:(A;;CC;;;WD)"/>
    <protectedRange password="812D" sqref="I58:J73" name="Range1_3_1" securityDescriptor="O:WDG:WDD:(A;;CC;;;WD)"/>
  </protectedRanges>
  <mergeCells count="64">
    <mergeCell ref="B2:I4"/>
    <mergeCell ref="K21:O21"/>
    <mergeCell ref="K22:O22"/>
    <mergeCell ref="K23:O23"/>
    <mergeCell ref="K24:O24"/>
    <mergeCell ref="K17:O17"/>
    <mergeCell ref="K18:O18"/>
    <mergeCell ref="K19:O19"/>
    <mergeCell ref="K20:O20"/>
    <mergeCell ref="K13:O13"/>
    <mergeCell ref="D7:H7"/>
    <mergeCell ref="J7:L7"/>
    <mergeCell ref="K12:O12"/>
    <mergeCell ref="K11:O11"/>
    <mergeCell ref="K8:O10"/>
    <mergeCell ref="K16:O16"/>
    <mergeCell ref="K15:O15"/>
    <mergeCell ref="K14:O14"/>
    <mergeCell ref="K26:O26"/>
    <mergeCell ref="K28:O28"/>
    <mergeCell ref="K25:O25"/>
    <mergeCell ref="K27:O27"/>
    <mergeCell ref="H47:J47"/>
    <mergeCell ref="A53:G53"/>
    <mergeCell ref="A48:A49"/>
    <mergeCell ref="B48:G48"/>
    <mergeCell ref="H48:J49"/>
    <mergeCell ref="B49:G49"/>
    <mergeCell ref="H42:J42"/>
    <mergeCell ref="K29:O29"/>
    <mergeCell ref="B40:G40"/>
    <mergeCell ref="A39:A40"/>
    <mergeCell ref="A43:A44"/>
    <mergeCell ref="B43:G43"/>
    <mergeCell ref="H43:J44"/>
    <mergeCell ref="B44:G44"/>
    <mergeCell ref="K30:O30"/>
    <mergeCell ref="B39:G39"/>
    <mergeCell ref="H39:H40"/>
    <mergeCell ref="I39:I40"/>
    <mergeCell ref="J39:J40"/>
    <mergeCell ref="K39:K40"/>
    <mergeCell ref="L39:L40"/>
    <mergeCell ref="C61:G61"/>
    <mergeCell ref="C62:G62"/>
    <mergeCell ref="A55:A56"/>
    <mergeCell ref="C56:G56"/>
    <mergeCell ref="C57:G57"/>
    <mergeCell ref="C73:G73"/>
    <mergeCell ref="C74:G74"/>
    <mergeCell ref="B55:L55"/>
    <mergeCell ref="C68:G68"/>
    <mergeCell ref="C69:G69"/>
    <mergeCell ref="C70:G70"/>
    <mergeCell ref="C71:G71"/>
    <mergeCell ref="C72:G72"/>
    <mergeCell ref="C63:G63"/>
    <mergeCell ref="C64:G64"/>
    <mergeCell ref="C65:G65"/>
    <mergeCell ref="C66:G66"/>
    <mergeCell ref="C67:G67"/>
    <mergeCell ref="C58:G58"/>
    <mergeCell ref="C59:G59"/>
    <mergeCell ref="C60:G60"/>
  </mergeCells>
  <phoneticPr fontId="2" type="noConversion"/>
  <pageMargins left="0.55118110236220474" right="0.55118110236220474" top="0.98425196850393704" bottom="0.98425196850393704" header="0.51181102362204722" footer="0.51181102362204722"/>
  <pageSetup paperSize="9" scale="63" firstPageNumber="0" fitToHeight="0" orientation="landscape" horizontalDpi="300" verticalDpi="300" r:id="rId1"/>
  <headerFooter alignWithMargins="0">
    <oddHeader>&amp;CDIGIT/R3/PO/2016/020 – DCCS - Annex 6: Financial Evaluation Questionnaire
Tenderer.......................</oddHeader>
    <oddFooter>&amp;LAdvanced 2 sockets Rackable&amp;R&amp;P/&amp;N</oddFooter>
  </headerFooter>
  <rowBreaks count="1" manualBreakCount="1">
    <brk id="43" max="14"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indexed="11"/>
    <pageSetUpPr fitToPage="1"/>
  </sheetPr>
  <dimension ref="A1:O78"/>
  <sheetViews>
    <sheetView topLeftCell="A34" zoomScaleNormal="100" zoomScaleSheetLayoutView="75" workbookViewId="0">
      <selection activeCell="B50" sqref="B50:G50"/>
    </sheetView>
  </sheetViews>
  <sheetFormatPr defaultRowHeight="12.75" x14ac:dyDescent="0.2"/>
  <cols>
    <col min="1" max="1" width="6.28515625" customWidth="1"/>
    <col min="2" max="2" width="12.7109375" customWidth="1"/>
    <col min="3" max="3" width="46.140625" customWidth="1"/>
    <col min="4" max="4" width="12.5703125" customWidth="1"/>
    <col min="5" max="5" width="15.140625" customWidth="1"/>
    <col min="6" max="6" width="14.85546875" customWidth="1"/>
    <col min="7" max="7" width="13.5703125" customWidth="1"/>
    <col min="8" max="8" width="14.28515625" customWidth="1"/>
    <col min="9" max="9" width="16.140625" customWidth="1"/>
    <col min="10" max="10" width="18.42578125" customWidth="1"/>
    <col min="11" max="12" width="14.5703125" customWidth="1"/>
    <col min="13" max="15" width="4.5703125" customWidth="1"/>
  </cols>
  <sheetData>
    <row r="1" spans="1:15" ht="13.5" thickBot="1" x14ac:dyDescent="0.25"/>
    <row r="2" spans="1:15" ht="13.5" customHeight="1" x14ac:dyDescent="0.2">
      <c r="B2" s="792" t="s">
        <v>375</v>
      </c>
      <c r="C2" s="793"/>
      <c r="D2" s="793"/>
      <c r="E2" s="793"/>
      <c r="F2" s="793"/>
      <c r="G2" s="793"/>
      <c r="H2" s="793"/>
      <c r="I2" s="794"/>
    </row>
    <row r="3" spans="1:15" x14ac:dyDescent="0.2">
      <c r="B3" s="795"/>
      <c r="C3" s="796"/>
      <c r="D3" s="796"/>
      <c r="E3" s="796"/>
      <c r="F3" s="796"/>
      <c r="G3" s="796"/>
      <c r="H3" s="796"/>
      <c r="I3" s="797"/>
    </row>
    <row r="4" spans="1:15" ht="13.5" thickBot="1" x14ac:dyDescent="0.25">
      <c r="B4" s="798"/>
      <c r="C4" s="799"/>
      <c r="D4" s="799"/>
      <c r="E4" s="799"/>
      <c r="F4" s="799"/>
      <c r="G4" s="799"/>
      <c r="H4" s="799"/>
      <c r="I4" s="800"/>
    </row>
    <row r="6" spans="1:15" s="56" customFormat="1" ht="18" x14ac:dyDescent="0.25">
      <c r="A6" s="15" t="s">
        <v>181</v>
      </c>
    </row>
    <row r="7" spans="1:15" ht="13.5" thickBot="1" x14ac:dyDescent="0.25">
      <c r="A7" s="238"/>
      <c r="B7" s="4"/>
      <c r="C7" s="4"/>
      <c r="D7" s="801"/>
      <c r="E7" s="801"/>
      <c r="F7" s="801"/>
      <c r="G7" s="801"/>
      <c r="H7" s="801"/>
      <c r="I7" s="7"/>
      <c r="J7" s="802"/>
      <c r="K7" s="802"/>
      <c r="L7" s="802"/>
      <c r="M7" s="40"/>
      <c r="N7" s="40"/>
    </row>
    <row r="8" spans="1:15" s="16" customFormat="1" ht="85.15" customHeight="1" thickBot="1" x14ac:dyDescent="0.25">
      <c r="A8" s="66" t="s">
        <v>122</v>
      </c>
      <c r="B8" s="67" t="s">
        <v>21</v>
      </c>
      <c r="C8" s="67" t="s">
        <v>22</v>
      </c>
      <c r="D8" s="87" t="s">
        <v>121</v>
      </c>
      <c r="E8" s="88" t="s">
        <v>275</v>
      </c>
      <c r="F8" s="88" t="s">
        <v>276</v>
      </c>
      <c r="G8" s="89" t="s">
        <v>23</v>
      </c>
      <c r="H8" s="87" t="s">
        <v>113</v>
      </c>
      <c r="I8" s="88" t="s">
        <v>273</v>
      </c>
      <c r="J8" s="88" t="s">
        <v>274</v>
      </c>
      <c r="K8" s="702" t="s">
        <v>114</v>
      </c>
      <c r="L8" s="703"/>
      <c r="M8" s="703"/>
      <c r="N8" s="703"/>
      <c r="O8" s="704"/>
    </row>
    <row r="9" spans="1:15" s="23" customFormat="1" x14ac:dyDescent="0.2">
      <c r="A9" s="215" t="s">
        <v>6</v>
      </c>
      <c r="B9" s="152" t="s">
        <v>7</v>
      </c>
      <c r="C9" s="153" t="s">
        <v>8</v>
      </c>
      <c r="D9" s="154" t="s">
        <v>14</v>
      </c>
      <c r="E9" s="62" t="s">
        <v>269</v>
      </c>
      <c r="F9" s="63" t="s">
        <v>10</v>
      </c>
      <c r="G9" s="156" t="s">
        <v>11</v>
      </c>
      <c r="H9" s="157" t="s">
        <v>24</v>
      </c>
      <c r="I9" s="158" t="s">
        <v>88</v>
      </c>
      <c r="J9" s="159" t="s">
        <v>110</v>
      </c>
      <c r="K9" s="705"/>
      <c r="L9" s="706"/>
      <c r="M9" s="706"/>
      <c r="N9" s="706"/>
      <c r="O9" s="707"/>
    </row>
    <row r="10" spans="1:15" s="17" customFormat="1" ht="13.5" thickBot="1" x14ac:dyDescent="0.25">
      <c r="A10" s="161"/>
      <c r="B10" s="162"/>
      <c r="C10" s="163" t="s">
        <v>25</v>
      </c>
      <c r="D10" s="164"/>
      <c r="E10" s="64"/>
      <c r="F10" s="65"/>
      <c r="G10" s="165"/>
      <c r="H10" s="166" t="s">
        <v>270</v>
      </c>
      <c r="I10" s="167" t="s">
        <v>271</v>
      </c>
      <c r="J10" s="168" t="s">
        <v>272</v>
      </c>
      <c r="K10" s="708"/>
      <c r="L10" s="709"/>
      <c r="M10" s="709"/>
      <c r="N10" s="709"/>
      <c r="O10" s="710"/>
    </row>
    <row r="11" spans="1:15" s="23" customFormat="1" x14ac:dyDescent="0.2">
      <c r="A11" s="161">
        <v>1</v>
      </c>
      <c r="B11" s="216"/>
      <c r="C11" s="217" t="s">
        <v>26</v>
      </c>
      <c r="D11" s="389" t="s">
        <v>27</v>
      </c>
      <c r="E11" s="387">
        <f>'Extended Guarantees'!$E$15</f>
        <v>0</v>
      </c>
      <c r="F11" s="170">
        <f>'Extended Guarantees'!$K$15</f>
        <v>0</v>
      </c>
      <c r="G11" s="171" t="s">
        <v>27</v>
      </c>
      <c r="H11" s="218" t="str">
        <f>IF(ISNUMBER(ROUND($D11*$G11,2)),ROUND($D11*$G11,2),"")</f>
        <v/>
      </c>
      <c r="I11" s="219" t="str">
        <f>IF(ISNUMBER(ROUND($H11*$E11,2)),ROUND($H11*$E11,2),"")</f>
        <v/>
      </c>
      <c r="J11" s="219" t="str">
        <f>IF(ISNUMBER(ROUND($H11*$F11,2)),ROUND($H11*$F11,2),"")</f>
        <v/>
      </c>
      <c r="K11" s="771"/>
      <c r="L11" s="772"/>
      <c r="M11" s="772"/>
      <c r="N11" s="772"/>
      <c r="O11" s="773"/>
    </row>
    <row r="12" spans="1:15" s="23" customFormat="1" x14ac:dyDescent="0.2">
      <c r="A12" s="161">
        <v>2</v>
      </c>
      <c r="B12" s="174"/>
      <c r="C12" s="176" t="s">
        <v>28</v>
      </c>
      <c r="D12" s="389" t="s">
        <v>27</v>
      </c>
      <c r="E12" s="387">
        <f>'Extended Guarantees'!$E$15</f>
        <v>0</v>
      </c>
      <c r="F12" s="170">
        <f>'Extended Guarantees'!$K$15</f>
        <v>0</v>
      </c>
      <c r="G12" s="171" t="s">
        <v>27</v>
      </c>
      <c r="H12" s="172" t="str">
        <f t="shared" ref="H12:H30" si="0">IF(ISNUMBER(ROUND($D12*$G12,2)),ROUND($D12*$G12,2),"")</f>
        <v/>
      </c>
      <c r="I12" s="173" t="str">
        <f t="shared" ref="I12:I30" si="1">IF(ISNUMBER(ROUND($H12*E12,2)),ROUND($H12*E12,2),"")</f>
        <v/>
      </c>
      <c r="J12" s="173" t="str">
        <f t="shared" ref="J12:J30" si="2">IF(ISNUMBER(ROUND($H12*F12,2)),ROUND($H12*F12,2),"")</f>
        <v/>
      </c>
      <c r="K12" s="766"/>
      <c r="L12" s="767"/>
      <c r="M12" s="767"/>
      <c r="N12" s="767"/>
      <c r="O12" s="768"/>
    </row>
    <row r="13" spans="1:15" s="23" customFormat="1" x14ac:dyDescent="0.2">
      <c r="A13" s="161">
        <v>3</v>
      </c>
      <c r="B13" s="174"/>
      <c r="C13" s="176" t="s">
        <v>29</v>
      </c>
      <c r="D13" s="389" t="s">
        <v>27</v>
      </c>
      <c r="E13" s="387">
        <f>'Extended Guarantees'!$E$15</f>
        <v>0</v>
      </c>
      <c r="F13" s="170">
        <f>'Extended Guarantees'!$K$15</f>
        <v>0</v>
      </c>
      <c r="G13" s="171" t="s">
        <v>27</v>
      </c>
      <c r="H13" s="172" t="str">
        <f t="shared" si="0"/>
        <v/>
      </c>
      <c r="I13" s="173" t="str">
        <f t="shared" si="1"/>
        <v/>
      </c>
      <c r="J13" s="173" t="str">
        <f t="shared" si="2"/>
        <v/>
      </c>
      <c r="K13" s="766"/>
      <c r="L13" s="767"/>
      <c r="M13" s="767"/>
      <c r="N13" s="767"/>
      <c r="O13" s="768"/>
    </row>
    <row r="14" spans="1:15" s="23" customFormat="1" x14ac:dyDescent="0.2">
      <c r="A14" s="161">
        <v>4</v>
      </c>
      <c r="B14" s="174"/>
      <c r="C14" s="176" t="s">
        <v>30</v>
      </c>
      <c r="D14" s="389" t="s">
        <v>27</v>
      </c>
      <c r="E14" s="387">
        <f>'Extended Guarantees'!$E$15</f>
        <v>0</v>
      </c>
      <c r="F14" s="170">
        <f>'Extended Guarantees'!$K$15</f>
        <v>0</v>
      </c>
      <c r="G14" s="171" t="s">
        <v>27</v>
      </c>
      <c r="H14" s="172" t="str">
        <f t="shared" si="0"/>
        <v/>
      </c>
      <c r="I14" s="173" t="str">
        <f t="shared" si="1"/>
        <v/>
      </c>
      <c r="J14" s="173" t="str">
        <f t="shared" si="2"/>
        <v/>
      </c>
      <c r="K14" s="766"/>
      <c r="L14" s="767"/>
      <c r="M14" s="767"/>
      <c r="N14" s="767"/>
      <c r="O14" s="768"/>
    </row>
    <row r="15" spans="1:15" s="23" customFormat="1" x14ac:dyDescent="0.2">
      <c r="A15" s="161">
        <v>5</v>
      </c>
      <c r="B15" s="174"/>
      <c r="C15" s="176" t="s">
        <v>120</v>
      </c>
      <c r="D15" s="389" t="s">
        <v>27</v>
      </c>
      <c r="E15" s="387">
        <f>'Extended Guarantees'!$E$15</f>
        <v>0</v>
      </c>
      <c r="F15" s="170">
        <f>'Extended Guarantees'!$K$15</f>
        <v>0</v>
      </c>
      <c r="G15" s="171" t="s">
        <v>27</v>
      </c>
      <c r="H15" s="172" t="str">
        <f t="shared" si="0"/>
        <v/>
      </c>
      <c r="I15" s="173" t="str">
        <f t="shared" si="1"/>
        <v/>
      </c>
      <c r="J15" s="173" t="str">
        <f t="shared" si="2"/>
        <v/>
      </c>
      <c r="K15" s="766"/>
      <c r="L15" s="767"/>
      <c r="M15" s="767"/>
      <c r="N15" s="767"/>
      <c r="O15" s="768"/>
    </row>
    <row r="16" spans="1:15" s="23" customFormat="1" x14ac:dyDescent="0.2">
      <c r="A16" s="161">
        <v>6</v>
      </c>
      <c r="B16" s="174"/>
      <c r="C16" s="176" t="s">
        <v>100</v>
      </c>
      <c r="D16" s="389" t="s">
        <v>27</v>
      </c>
      <c r="E16" s="387">
        <f>'Extended Guarantees'!$E$15</f>
        <v>0</v>
      </c>
      <c r="F16" s="170">
        <f>'Extended Guarantees'!$K$15</f>
        <v>0</v>
      </c>
      <c r="G16" s="171" t="s">
        <v>27</v>
      </c>
      <c r="H16" s="172" t="str">
        <f t="shared" si="0"/>
        <v/>
      </c>
      <c r="I16" s="173" t="str">
        <f t="shared" si="1"/>
        <v/>
      </c>
      <c r="J16" s="173" t="str">
        <f t="shared" si="2"/>
        <v/>
      </c>
      <c r="K16" s="766"/>
      <c r="L16" s="767"/>
      <c r="M16" s="767"/>
      <c r="N16" s="767"/>
      <c r="O16" s="768"/>
    </row>
    <row r="17" spans="1:15" s="23" customFormat="1" x14ac:dyDescent="0.2">
      <c r="A17" s="161">
        <v>7</v>
      </c>
      <c r="B17" s="174"/>
      <c r="C17" s="176" t="s">
        <v>31</v>
      </c>
      <c r="D17" s="389" t="s">
        <v>27</v>
      </c>
      <c r="E17" s="387">
        <f>'Extended Guarantees'!$E$15</f>
        <v>0</v>
      </c>
      <c r="F17" s="170">
        <f>'Extended Guarantees'!$K$15</f>
        <v>0</v>
      </c>
      <c r="G17" s="171" t="s">
        <v>27</v>
      </c>
      <c r="H17" s="172" t="str">
        <f t="shared" si="0"/>
        <v/>
      </c>
      <c r="I17" s="173" t="str">
        <f t="shared" si="1"/>
        <v/>
      </c>
      <c r="J17" s="173" t="str">
        <f t="shared" si="2"/>
        <v/>
      </c>
      <c r="K17" s="766"/>
      <c r="L17" s="767"/>
      <c r="M17" s="767"/>
      <c r="N17" s="767"/>
      <c r="O17" s="768"/>
    </row>
    <row r="18" spans="1:15" s="23" customFormat="1" x14ac:dyDescent="0.2">
      <c r="A18" s="161">
        <v>8</v>
      </c>
      <c r="B18" s="174"/>
      <c r="C18" s="176" t="s">
        <v>32</v>
      </c>
      <c r="D18" s="389" t="s">
        <v>27</v>
      </c>
      <c r="E18" s="387">
        <f>'Extended Guarantees'!$E$15</f>
        <v>0</v>
      </c>
      <c r="F18" s="170">
        <f>'Extended Guarantees'!$K$15</f>
        <v>0</v>
      </c>
      <c r="G18" s="171" t="s">
        <v>27</v>
      </c>
      <c r="H18" s="172" t="str">
        <f t="shared" si="0"/>
        <v/>
      </c>
      <c r="I18" s="173" t="str">
        <f t="shared" si="1"/>
        <v/>
      </c>
      <c r="J18" s="173" t="str">
        <f t="shared" si="2"/>
        <v/>
      </c>
      <c r="K18" s="766"/>
      <c r="L18" s="767"/>
      <c r="M18" s="767"/>
      <c r="N18" s="767"/>
      <c r="O18" s="768"/>
    </row>
    <row r="19" spans="1:15" s="23" customFormat="1" x14ac:dyDescent="0.2">
      <c r="A19" s="161">
        <v>9</v>
      </c>
      <c r="B19" s="174"/>
      <c r="C19" s="176" t="s">
        <v>98</v>
      </c>
      <c r="D19" s="389" t="s">
        <v>27</v>
      </c>
      <c r="E19" s="387">
        <f>'Extended Guarantees'!$E$15</f>
        <v>0</v>
      </c>
      <c r="F19" s="170">
        <f>'Extended Guarantees'!$K$15</f>
        <v>0</v>
      </c>
      <c r="G19" s="171" t="s">
        <v>27</v>
      </c>
      <c r="H19" s="172" t="str">
        <f t="shared" si="0"/>
        <v/>
      </c>
      <c r="I19" s="173" t="str">
        <f t="shared" si="1"/>
        <v/>
      </c>
      <c r="J19" s="173" t="str">
        <f t="shared" si="2"/>
        <v/>
      </c>
      <c r="K19" s="766"/>
      <c r="L19" s="767"/>
      <c r="M19" s="767"/>
      <c r="N19" s="767"/>
      <c r="O19" s="768"/>
    </row>
    <row r="20" spans="1:15" s="23" customFormat="1" x14ac:dyDescent="0.2">
      <c r="A20" s="161">
        <v>10</v>
      </c>
      <c r="B20" s="174"/>
      <c r="C20" s="176" t="s">
        <v>87</v>
      </c>
      <c r="D20" s="389" t="s">
        <v>27</v>
      </c>
      <c r="E20" s="387">
        <f>'Extended Guarantees'!$E$15</f>
        <v>0</v>
      </c>
      <c r="F20" s="170">
        <f>'Extended Guarantees'!$K$15</f>
        <v>0</v>
      </c>
      <c r="G20" s="171" t="s">
        <v>27</v>
      </c>
      <c r="H20" s="172" t="str">
        <f t="shared" si="0"/>
        <v/>
      </c>
      <c r="I20" s="173" t="str">
        <f t="shared" si="1"/>
        <v/>
      </c>
      <c r="J20" s="173" t="str">
        <f t="shared" si="2"/>
        <v/>
      </c>
      <c r="K20" s="766"/>
      <c r="L20" s="767"/>
      <c r="M20" s="767"/>
      <c r="N20" s="767"/>
      <c r="O20" s="768"/>
    </row>
    <row r="21" spans="1:15" s="23" customFormat="1" x14ac:dyDescent="0.2">
      <c r="A21" s="161">
        <v>11</v>
      </c>
      <c r="B21" s="174"/>
      <c r="C21" s="176" t="s">
        <v>199</v>
      </c>
      <c r="D21" s="389" t="s">
        <v>27</v>
      </c>
      <c r="E21" s="387">
        <f>'Extended Guarantees'!$E$15</f>
        <v>0</v>
      </c>
      <c r="F21" s="170">
        <f>'Extended Guarantees'!$K$15</f>
        <v>0</v>
      </c>
      <c r="G21" s="171" t="s">
        <v>27</v>
      </c>
      <c r="H21" s="172" t="str">
        <f t="shared" si="0"/>
        <v/>
      </c>
      <c r="I21" s="173" t="str">
        <f t="shared" si="1"/>
        <v/>
      </c>
      <c r="J21" s="173" t="str">
        <f t="shared" si="2"/>
        <v/>
      </c>
      <c r="K21" s="766"/>
      <c r="L21" s="767"/>
      <c r="M21" s="767"/>
      <c r="N21" s="767"/>
      <c r="O21" s="768"/>
    </row>
    <row r="22" spans="1:15" s="23" customFormat="1" x14ac:dyDescent="0.2">
      <c r="A22" s="161">
        <v>12</v>
      </c>
      <c r="B22" s="174"/>
      <c r="C22" s="176"/>
      <c r="D22" s="389" t="s">
        <v>27</v>
      </c>
      <c r="E22" s="387">
        <f>'Extended Guarantees'!$E$15</f>
        <v>0</v>
      </c>
      <c r="F22" s="170">
        <f>'Extended Guarantees'!$K$15</f>
        <v>0</v>
      </c>
      <c r="G22" s="171" t="s">
        <v>27</v>
      </c>
      <c r="H22" s="172" t="str">
        <f t="shared" si="0"/>
        <v/>
      </c>
      <c r="I22" s="173" t="str">
        <f t="shared" si="1"/>
        <v/>
      </c>
      <c r="J22" s="173" t="str">
        <f t="shared" si="2"/>
        <v/>
      </c>
      <c r="K22" s="766"/>
      <c r="L22" s="767"/>
      <c r="M22" s="767"/>
      <c r="N22" s="767"/>
      <c r="O22" s="768"/>
    </row>
    <row r="23" spans="1:15" s="23" customFormat="1" x14ac:dyDescent="0.2">
      <c r="A23" s="161">
        <v>13</v>
      </c>
      <c r="B23" s="174"/>
      <c r="C23" s="176"/>
      <c r="D23" s="389" t="s">
        <v>27</v>
      </c>
      <c r="E23" s="387">
        <f>'Extended Guarantees'!$E$15</f>
        <v>0</v>
      </c>
      <c r="F23" s="170">
        <f>'Extended Guarantees'!$K$15</f>
        <v>0</v>
      </c>
      <c r="G23" s="171" t="s">
        <v>27</v>
      </c>
      <c r="H23" s="172" t="str">
        <f t="shared" si="0"/>
        <v/>
      </c>
      <c r="I23" s="173" t="str">
        <f t="shared" si="1"/>
        <v/>
      </c>
      <c r="J23" s="173" t="str">
        <f t="shared" si="2"/>
        <v/>
      </c>
      <c r="K23" s="766"/>
      <c r="L23" s="767"/>
      <c r="M23" s="767"/>
      <c r="N23" s="767"/>
      <c r="O23" s="768"/>
    </row>
    <row r="24" spans="1:15" s="23" customFormat="1" x14ac:dyDescent="0.2">
      <c r="A24" s="161">
        <v>14</v>
      </c>
      <c r="B24" s="174"/>
      <c r="C24" s="176"/>
      <c r="D24" s="389" t="s">
        <v>27</v>
      </c>
      <c r="E24" s="387">
        <f>'Extended Guarantees'!$E$15</f>
        <v>0</v>
      </c>
      <c r="F24" s="170">
        <f>'Extended Guarantees'!$K$15</f>
        <v>0</v>
      </c>
      <c r="G24" s="171" t="s">
        <v>27</v>
      </c>
      <c r="H24" s="172" t="str">
        <f t="shared" si="0"/>
        <v/>
      </c>
      <c r="I24" s="173" t="str">
        <f t="shared" si="1"/>
        <v/>
      </c>
      <c r="J24" s="173" t="str">
        <f t="shared" si="2"/>
        <v/>
      </c>
      <c r="K24" s="766"/>
      <c r="L24" s="767"/>
      <c r="M24" s="767"/>
      <c r="N24" s="767"/>
      <c r="O24" s="768"/>
    </row>
    <row r="25" spans="1:15" s="23" customFormat="1" x14ac:dyDescent="0.2">
      <c r="A25" s="220">
        <v>15</v>
      </c>
      <c r="B25" s="221"/>
      <c r="C25" s="214"/>
      <c r="D25" s="397" t="s">
        <v>27</v>
      </c>
      <c r="E25" s="387">
        <f>'Extended Guarantees'!$E$15</f>
        <v>0</v>
      </c>
      <c r="F25" s="170">
        <f>'Extended Guarantees'!$K$15</f>
        <v>0</v>
      </c>
      <c r="G25" s="222" t="s">
        <v>27</v>
      </c>
      <c r="H25" s="223" t="str">
        <f t="shared" si="0"/>
        <v/>
      </c>
      <c r="I25" s="224" t="str">
        <f t="shared" si="1"/>
        <v/>
      </c>
      <c r="J25" s="224" t="str">
        <f t="shared" si="2"/>
        <v/>
      </c>
      <c r="K25" s="766"/>
      <c r="L25" s="767"/>
      <c r="M25" s="767"/>
      <c r="N25" s="767"/>
      <c r="O25" s="768"/>
    </row>
    <row r="26" spans="1:15" s="23" customFormat="1" x14ac:dyDescent="0.2">
      <c r="A26" s="245">
        <v>16</v>
      </c>
      <c r="B26" s="225"/>
      <c r="C26" s="226"/>
      <c r="D26" s="398" t="s">
        <v>27</v>
      </c>
      <c r="E26" s="387">
        <f>'Extended Guarantees'!$E$15</f>
        <v>0</v>
      </c>
      <c r="F26" s="170">
        <f>'Extended Guarantees'!$K$15</f>
        <v>0</v>
      </c>
      <c r="G26" s="227" t="s">
        <v>27</v>
      </c>
      <c r="H26" s="228" t="str">
        <f t="shared" si="0"/>
        <v/>
      </c>
      <c r="I26" s="229" t="str">
        <f t="shared" si="1"/>
        <v/>
      </c>
      <c r="J26" s="229" t="str">
        <f t="shared" si="2"/>
        <v/>
      </c>
      <c r="K26" s="766"/>
      <c r="L26" s="767"/>
      <c r="M26" s="767"/>
      <c r="N26" s="767"/>
      <c r="O26" s="768"/>
    </row>
    <row r="27" spans="1:15" s="23" customFormat="1" x14ac:dyDescent="0.2">
      <c r="A27" s="213">
        <v>17</v>
      </c>
      <c r="B27" s="216"/>
      <c r="C27" s="230"/>
      <c r="D27" s="389" t="s">
        <v>27</v>
      </c>
      <c r="E27" s="387">
        <f>'Extended Guarantees'!$E$15</f>
        <v>0</v>
      </c>
      <c r="F27" s="170">
        <f>'Extended Guarantees'!$K$15</f>
        <v>0</v>
      </c>
      <c r="G27" s="171" t="s">
        <v>27</v>
      </c>
      <c r="H27" s="218" t="str">
        <f t="shared" si="0"/>
        <v/>
      </c>
      <c r="I27" s="231" t="str">
        <f t="shared" si="1"/>
        <v/>
      </c>
      <c r="J27" s="231" t="str">
        <f t="shared" si="2"/>
        <v/>
      </c>
      <c r="K27" s="774"/>
      <c r="L27" s="775"/>
      <c r="M27" s="775"/>
      <c r="N27" s="775"/>
      <c r="O27" s="776"/>
    </row>
    <row r="28" spans="1:15" s="23" customFormat="1" x14ac:dyDescent="0.2">
      <c r="A28" s="213">
        <v>18</v>
      </c>
      <c r="B28" s="174"/>
      <c r="C28" s="176"/>
      <c r="D28" s="389" t="s">
        <v>27</v>
      </c>
      <c r="E28" s="387">
        <f>'Extended Guarantees'!$E$15</f>
        <v>0</v>
      </c>
      <c r="F28" s="170">
        <f>'Extended Guarantees'!$K$15</f>
        <v>0</v>
      </c>
      <c r="G28" s="171" t="s">
        <v>27</v>
      </c>
      <c r="H28" s="172" t="str">
        <f t="shared" si="0"/>
        <v/>
      </c>
      <c r="I28" s="184" t="str">
        <f t="shared" si="1"/>
        <v/>
      </c>
      <c r="J28" s="184" t="str">
        <f t="shared" si="2"/>
        <v/>
      </c>
      <c r="K28" s="774"/>
      <c r="L28" s="775"/>
      <c r="M28" s="775"/>
      <c r="N28" s="775"/>
      <c r="O28" s="776"/>
    </row>
    <row r="29" spans="1:15" s="23" customFormat="1" x14ac:dyDescent="0.2">
      <c r="A29" s="213">
        <v>19</v>
      </c>
      <c r="B29" s="174"/>
      <c r="C29" s="176"/>
      <c r="D29" s="389" t="s">
        <v>27</v>
      </c>
      <c r="E29" s="387">
        <f>'Extended Guarantees'!$E$15</f>
        <v>0</v>
      </c>
      <c r="F29" s="170">
        <f>'Extended Guarantees'!$K$15</f>
        <v>0</v>
      </c>
      <c r="G29" s="171" t="s">
        <v>27</v>
      </c>
      <c r="H29" s="172" t="str">
        <f t="shared" si="0"/>
        <v/>
      </c>
      <c r="I29" s="184" t="str">
        <f t="shared" si="1"/>
        <v/>
      </c>
      <c r="J29" s="184" t="str">
        <f t="shared" si="2"/>
        <v/>
      </c>
      <c r="K29" s="774"/>
      <c r="L29" s="775"/>
      <c r="M29" s="775"/>
      <c r="N29" s="775"/>
      <c r="O29" s="776"/>
    </row>
    <row r="30" spans="1:15" s="23" customFormat="1" ht="13.5" thickBot="1" x14ac:dyDescent="0.25">
      <c r="A30" s="213">
        <v>20</v>
      </c>
      <c r="B30" s="174"/>
      <c r="C30" s="176"/>
      <c r="D30" s="393" t="s">
        <v>27</v>
      </c>
      <c r="E30" s="387">
        <f>'Extended Guarantees'!$E$15</f>
        <v>0</v>
      </c>
      <c r="F30" s="170">
        <f>'Extended Guarantees'!$K$15</f>
        <v>0</v>
      </c>
      <c r="G30" s="171" t="s">
        <v>27</v>
      </c>
      <c r="H30" s="172" t="str">
        <f t="shared" si="0"/>
        <v/>
      </c>
      <c r="I30" s="184" t="str">
        <f t="shared" si="1"/>
        <v/>
      </c>
      <c r="J30" s="184" t="str">
        <f t="shared" si="2"/>
        <v/>
      </c>
      <c r="K30" s="779"/>
      <c r="L30" s="780"/>
      <c r="M30" s="780"/>
      <c r="N30" s="780"/>
      <c r="O30" s="781"/>
    </row>
    <row r="31" spans="1:15" s="24" customFormat="1" x14ac:dyDescent="0.2">
      <c r="A31" s="189"/>
      <c r="B31" s="232"/>
      <c r="C31" s="233"/>
      <c r="D31" s="235"/>
      <c r="E31" s="236"/>
      <c r="F31" s="236"/>
      <c r="G31" s="236"/>
      <c r="H31" s="236"/>
      <c r="I31" s="234"/>
      <c r="J31" s="235"/>
      <c r="K31" s="237"/>
      <c r="L31" s="237"/>
      <c r="M31" s="160"/>
      <c r="N31" s="160"/>
      <c r="O31" s="160"/>
    </row>
    <row r="32" spans="1:15" s="24" customFormat="1" x14ac:dyDescent="0.2">
      <c r="A32" s="189"/>
      <c r="B32" s="207"/>
      <c r="C32" s="208"/>
      <c r="D32" s="210"/>
      <c r="E32" s="211"/>
      <c r="F32" s="211"/>
      <c r="G32" s="211"/>
      <c r="H32" s="211"/>
      <c r="I32" s="209"/>
      <c r="J32" s="210"/>
      <c r="K32" s="212"/>
      <c r="L32" s="212"/>
    </row>
    <row r="33" spans="1:12" s="24" customFormat="1" x14ac:dyDescent="0.2">
      <c r="A33" s="189"/>
      <c r="B33" s="207"/>
      <c r="C33" s="208"/>
      <c r="D33" s="210"/>
      <c r="E33" s="211"/>
      <c r="F33" s="211"/>
      <c r="G33" s="211"/>
      <c r="H33" s="211"/>
      <c r="I33" s="209"/>
      <c r="J33" s="210"/>
      <c r="K33" s="212"/>
      <c r="L33" s="212"/>
    </row>
    <row r="34" spans="1:12" s="24" customFormat="1" x14ac:dyDescent="0.2">
      <c r="A34" s="189"/>
      <c r="B34" s="207"/>
      <c r="C34" s="208"/>
      <c r="D34" s="210"/>
      <c r="E34" s="211"/>
      <c r="F34" s="211"/>
      <c r="G34" s="211"/>
      <c r="H34" s="211"/>
      <c r="I34" s="209"/>
      <c r="J34" s="210"/>
      <c r="K34" s="212"/>
      <c r="L34" s="212"/>
    </row>
    <row r="35" spans="1:12" s="24" customFormat="1" x14ac:dyDescent="0.2">
      <c r="A35" s="189"/>
      <c r="B35" s="207"/>
      <c r="C35" s="208"/>
      <c r="D35" s="210"/>
      <c r="E35" s="211"/>
      <c r="F35" s="211"/>
      <c r="G35" s="211"/>
      <c r="H35" s="211"/>
      <c r="I35" s="209"/>
      <c r="J35" s="210"/>
      <c r="K35" s="212"/>
      <c r="L35" s="212"/>
    </row>
    <row r="36" spans="1:12" s="24" customFormat="1" x14ac:dyDescent="0.2">
      <c r="A36" s="189"/>
      <c r="B36" s="207"/>
      <c r="C36" s="208"/>
      <c r="D36" s="210"/>
      <c r="E36" s="211"/>
      <c r="F36" s="211"/>
      <c r="G36" s="211"/>
      <c r="H36" s="211"/>
      <c r="I36" s="209"/>
      <c r="J36" s="210"/>
      <c r="K36" s="212"/>
      <c r="L36" s="212"/>
    </row>
    <row r="37" spans="1:12" s="24" customFormat="1" ht="13.5" thickBot="1" x14ac:dyDescent="0.25">
      <c r="A37" s="189"/>
      <c r="B37" s="207"/>
      <c r="C37" s="208"/>
      <c r="D37" s="210"/>
      <c r="E37" s="211"/>
      <c r="F37" s="211"/>
      <c r="G37" s="211"/>
      <c r="H37" s="211"/>
      <c r="I37" s="209"/>
      <c r="J37" s="210"/>
      <c r="K37" s="212"/>
      <c r="L37" s="212"/>
    </row>
    <row r="38" spans="1:12" s="24" customFormat="1" ht="91.5" customHeight="1" thickBot="1" x14ac:dyDescent="0.25">
      <c r="A38" s="189"/>
      <c r="B38" s="190"/>
      <c r="C38" s="191"/>
      <c r="D38" s="192"/>
      <c r="E38" s="192"/>
      <c r="F38" s="192"/>
      <c r="H38" s="67" t="s">
        <v>147</v>
      </c>
      <c r="I38" s="67" t="s">
        <v>321</v>
      </c>
      <c r="J38" s="67" t="s">
        <v>322</v>
      </c>
      <c r="K38" s="67" t="s">
        <v>342</v>
      </c>
      <c r="L38" s="67" t="s">
        <v>343</v>
      </c>
    </row>
    <row r="39" spans="1:12" s="24" customFormat="1" ht="30.75" customHeight="1" thickBot="1" x14ac:dyDescent="0.25">
      <c r="A39" s="681">
        <v>21</v>
      </c>
      <c r="B39" s="683" t="s">
        <v>196</v>
      </c>
      <c r="C39" s="684"/>
      <c r="D39" s="684"/>
      <c r="E39" s="684"/>
      <c r="F39" s="684"/>
      <c r="G39" s="685"/>
      <c r="H39" s="777">
        <f>SUM(H11:H30)</f>
        <v>0</v>
      </c>
      <c r="I39" s="777">
        <f>SUM(I11:I30)</f>
        <v>0</v>
      </c>
      <c r="J39" s="777">
        <f>SUM(J11:J30)</f>
        <v>0</v>
      </c>
      <c r="K39" s="777">
        <f>H39*'Extended Guarantees'!E18</f>
        <v>0</v>
      </c>
      <c r="L39" s="777">
        <f>H39*'Extended Guarantees'!K18</f>
        <v>0</v>
      </c>
    </row>
    <row r="40" spans="1:12" s="24" customFormat="1" ht="39.75" customHeight="1" thickBot="1" x14ac:dyDescent="0.25">
      <c r="A40" s="682"/>
      <c r="B40" s="686" t="s">
        <v>383</v>
      </c>
      <c r="C40" s="687"/>
      <c r="D40" s="687"/>
      <c r="E40" s="687"/>
      <c r="F40" s="687"/>
      <c r="G40" s="688"/>
      <c r="H40" s="778">
        <f>SUM(H22:H39)</f>
        <v>0</v>
      </c>
      <c r="I40" s="778">
        <f>SUM(I22:I39)</f>
        <v>0</v>
      </c>
      <c r="J40" s="778">
        <f>SUM(J22:J39)</f>
        <v>0</v>
      </c>
      <c r="K40" s="778">
        <f>SUM(K22:K39)</f>
        <v>0</v>
      </c>
      <c r="L40" s="778">
        <f>SUM(L22:L39)</f>
        <v>0</v>
      </c>
    </row>
    <row r="41" spans="1:12" s="24" customFormat="1" ht="13.5" thickBot="1" x14ac:dyDescent="0.25">
      <c r="A41" s="189"/>
      <c r="B41" s="190"/>
      <c r="C41" s="191"/>
      <c r="D41" s="192"/>
      <c r="E41" s="192"/>
      <c r="F41" s="192"/>
      <c r="H41" s="299"/>
      <c r="I41" s="299"/>
      <c r="J41" s="299"/>
      <c r="K41" s="212"/>
      <c r="L41" s="212"/>
    </row>
    <row r="42" spans="1:12" s="24" customFormat="1" ht="55.5" customHeight="1" thickBot="1" x14ac:dyDescent="0.25">
      <c r="A42" s="189"/>
      <c r="B42" s="190"/>
      <c r="C42" s="191"/>
      <c r="D42" s="192"/>
      <c r="E42" s="192"/>
      <c r="F42" s="192"/>
      <c r="H42" s="672" t="s">
        <v>195</v>
      </c>
      <c r="I42" s="673"/>
      <c r="J42" s="674"/>
      <c r="K42" s="212"/>
      <c r="L42" s="212"/>
    </row>
    <row r="43" spans="1:12" s="24" customFormat="1" ht="25.5" customHeight="1" thickBot="1" x14ac:dyDescent="0.25">
      <c r="A43" s="681">
        <v>22</v>
      </c>
      <c r="B43" s="683" t="s">
        <v>197</v>
      </c>
      <c r="C43" s="684"/>
      <c r="D43" s="684"/>
      <c r="E43" s="684"/>
      <c r="F43" s="684"/>
      <c r="G43" s="685"/>
      <c r="H43" s="782">
        <v>0</v>
      </c>
      <c r="I43" s="783"/>
      <c r="J43" s="784"/>
      <c r="K43" s="212"/>
      <c r="L43" s="212"/>
    </row>
    <row r="44" spans="1:12" s="24" customFormat="1" ht="29.25" customHeight="1" thickBot="1" x14ac:dyDescent="0.25">
      <c r="A44" s="682"/>
      <c r="B44" s="686" t="s">
        <v>194</v>
      </c>
      <c r="C44" s="687"/>
      <c r="D44" s="687"/>
      <c r="E44" s="687"/>
      <c r="F44" s="687"/>
      <c r="G44" s="688"/>
      <c r="H44" s="785"/>
      <c r="I44" s="786"/>
      <c r="J44" s="787"/>
      <c r="K44" s="212"/>
      <c r="L44" s="212"/>
    </row>
    <row r="45" spans="1:12" s="24" customFormat="1" x14ac:dyDescent="0.2">
      <c r="A45" s="189"/>
      <c r="B45" s="207"/>
      <c r="C45" s="208"/>
      <c r="D45" s="210"/>
      <c r="E45" s="211"/>
      <c r="F45" s="211"/>
      <c r="G45" s="211"/>
      <c r="H45" s="211"/>
      <c r="I45" s="209"/>
      <c r="J45" s="210"/>
      <c r="K45" s="212"/>
      <c r="L45" s="212"/>
    </row>
    <row r="46" spans="1:12" s="24" customFormat="1" x14ac:dyDescent="0.2">
      <c r="A46" s="189"/>
      <c r="B46" s="207"/>
      <c r="C46" s="208"/>
      <c r="D46" s="210"/>
      <c r="E46" s="211"/>
      <c r="F46" s="211"/>
      <c r="G46" s="211"/>
      <c r="H46" s="211"/>
      <c r="I46" s="209"/>
      <c r="J46" s="210"/>
      <c r="K46" s="212"/>
      <c r="L46" s="212"/>
    </row>
    <row r="47" spans="1:12" s="24" customFormat="1" ht="13.5" thickBot="1" x14ac:dyDescent="0.25">
      <c r="A47" s="189"/>
      <c r="B47" s="207"/>
      <c r="C47" s="208"/>
      <c r="D47" s="210"/>
      <c r="E47" s="211"/>
      <c r="F47" s="211"/>
      <c r="G47" s="211"/>
      <c r="H47" s="211"/>
      <c r="I47" s="209"/>
      <c r="J47" s="210"/>
      <c r="K47" s="212"/>
      <c r="L47" s="212"/>
    </row>
    <row r="48" spans="1:12" s="24" customFormat="1" ht="46.5" customHeight="1" thickBot="1" x14ac:dyDescent="0.25">
      <c r="A48" s="189"/>
      <c r="B48" s="190"/>
      <c r="C48" s="191"/>
      <c r="D48" s="192"/>
      <c r="E48" s="192"/>
      <c r="F48" s="192"/>
      <c r="H48" s="672" t="s">
        <v>401</v>
      </c>
      <c r="I48" s="673"/>
      <c r="J48" s="674"/>
      <c r="K48" s="212"/>
      <c r="L48" s="212"/>
    </row>
    <row r="49" spans="1:12" s="24" customFormat="1" ht="26.25" customHeight="1" thickBot="1" x14ac:dyDescent="0.25">
      <c r="A49" s="681">
        <v>23</v>
      </c>
      <c r="B49" s="683" t="s">
        <v>400</v>
      </c>
      <c r="C49" s="684"/>
      <c r="D49" s="684"/>
      <c r="E49" s="684"/>
      <c r="F49" s="684"/>
      <c r="G49" s="685"/>
      <c r="H49" s="782">
        <v>0</v>
      </c>
      <c r="I49" s="783"/>
      <c r="J49" s="784"/>
      <c r="K49" s="212"/>
      <c r="L49" s="212"/>
    </row>
    <row r="50" spans="1:12" s="24" customFormat="1" ht="30" customHeight="1" thickBot="1" x14ac:dyDescent="0.25">
      <c r="A50" s="682"/>
      <c r="B50" s="686" t="s">
        <v>194</v>
      </c>
      <c r="C50" s="687"/>
      <c r="D50" s="687"/>
      <c r="E50" s="687"/>
      <c r="F50" s="687"/>
      <c r="G50" s="688"/>
      <c r="H50" s="785"/>
      <c r="I50" s="786"/>
      <c r="J50" s="787"/>
      <c r="K50" s="212"/>
      <c r="L50" s="212"/>
    </row>
    <row r="51" spans="1:12" s="24" customFormat="1" x14ac:dyDescent="0.2">
      <c r="A51" s="189"/>
      <c r="B51" s="207"/>
      <c r="C51" s="208"/>
      <c r="D51" s="210"/>
      <c r="E51" s="211"/>
      <c r="F51" s="211"/>
      <c r="G51" s="211"/>
      <c r="H51" s="211"/>
      <c r="I51" s="209"/>
      <c r="J51" s="210"/>
      <c r="K51" s="212"/>
      <c r="L51" s="212"/>
    </row>
    <row r="52" spans="1:12" s="24" customFormat="1" x14ac:dyDescent="0.2">
      <c r="A52" s="189"/>
      <c r="B52" s="207"/>
      <c r="C52" s="208"/>
      <c r="D52" s="210"/>
      <c r="E52" s="211"/>
      <c r="F52" s="211"/>
      <c r="G52" s="211"/>
      <c r="H52" s="211"/>
      <c r="I52" s="209"/>
      <c r="J52" s="210"/>
      <c r="K52" s="212"/>
      <c r="L52" s="212"/>
    </row>
    <row r="53" spans="1:12" s="23" customFormat="1" ht="15.75" customHeight="1" x14ac:dyDescent="0.2"/>
    <row r="54" spans="1:12" s="23" customFormat="1" ht="15.75" customHeight="1" x14ac:dyDescent="0.2">
      <c r="A54" s="8" t="s">
        <v>379</v>
      </c>
    </row>
    <row r="55" spans="1:12" s="23" customFormat="1" ht="53.25" customHeight="1" x14ac:dyDescent="0.2">
      <c r="A55" s="689" t="s">
        <v>380</v>
      </c>
      <c r="B55" s="689"/>
      <c r="C55" s="689"/>
      <c r="D55" s="689"/>
      <c r="E55" s="689"/>
      <c r="F55" s="689"/>
      <c r="G55" s="689"/>
    </row>
    <row r="56" spans="1:12" ht="12.75" customHeight="1" x14ac:dyDescent="0.2">
      <c r="A56" s="40"/>
      <c r="I56" s="54"/>
    </row>
    <row r="57" spans="1:12" ht="12.75" customHeight="1" x14ac:dyDescent="0.2"/>
    <row r="58" spans="1:12" ht="13.5" thickBot="1" x14ac:dyDescent="0.25">
      <c r="A58" s="40"/>
      <c r="I58" s="54"/>
    </row>
    <row r="59" spans="1:12" ht="26.25" customHeight="1" thickBot="1" x14ac:dyDescent="0.25">
      <c r="A59" s="788" t="s">
        <v>122</v>
      </c>
      <c r="B59" s="669" t="s">
        <v>20</v>
      </c>
      <c r="C59" s="670"/>
      <c r="D59" s="670"/>
      <c r="E59" s="670"/>
      <c r="F59" s="670"/>
      <c r="G59" s="670"/>
      <c r="H59" s="670"/>
      <c r="I59" s="670"/>
      <c r="J59" s="670"/>
      <c r="K59" s="670"/>
      <c r="L59" s="671"/>
    </row>
    <row r="60" spans="1:12" ht="77.25" thickBot="1" x14ac:dyDescent="0.25">
      <c r="A60" s="789"/>
      <c r="B60" s="488" t="s">
        <v>21</v>
      </c>
      <c r="C60" s="790" t="s">
        <v>22</v>
      </c>
      <c r="D60" s="790"/>
      <c r="E60" s="790"/>
      <c r="F60" s="790"/>
      <c r="G60" s="791"/>
      <c r="H60" s="486" t="s">
        <v>121</v>
      </c>
      <c r="I60" s="472" t="s">
        <v>273</v>
      </c>
      <c r="J60" s="471" t="s">
        <v>274</v>
      </c>
      <c r="K60" s="517" t="s">
        <v>376</v>
      </c>
      <c r="L60" s="517" t="s">
        <v>377</v>
      </c>
    </row>
    <row r="61" spans="1:12" ht="19.5" customHeight="1" x14ac:dyDescent="0.2">
      <c r="A61" s="319" t="s">
        <v>111</v>
      </c>
      <c r="B61" s="62" t="s">
        <v>112</v>
      </c>
      <c r="C61" s="762" t="s">
        <v>279</v>
      </c>
      <c r="D61" s="762"/>
      <c r="E61" s="762"/>
      <c r="F61" s="762"/>
      <c r="G61" s="762"/>
      <c r="H61" s="489" t="s">
        <v>280</v>
      </c>
      <c r="I61" s="490" t="s">
        <v>108</v>
      </c>
      <c r="J61" s="491" t="s">
        <v>109</v>
      </c>
      <c r="K61" s="492" t="s">
        <v>340</v>
      </c>
      <c r="L61" s="493" t="s">
        <v>341</v>
      </c>
    </row>
    <row r="62" spans="1:12" ht="19.5" customHeight="1" x14ac:dyDescent="0.2">
      <c r="A62" s="196">
        <v>24</v>
      </c>
      <c r="B62" s="197"/>
      <c r="C62" s="748" t="s">
        <v>33</v>
      </c>
      <c r="D62" s="749"/>
      <c r="E62" s="749"/>
      <c r="F62" s="749"/>
      <c r="G62" s="749"/>
      <c r="H62" s="482">
        <v>0</v>
      </c>
      <c r="I62" s="483">
        <f>H62*'Extended Guarantees'!$E$15</f>
        <v>0</v>
      </c>
      <c r="J62" s="483">
        <f>H62*'Extended Guarantees'!$K$15</f>
        <v>0</v>
      </c>
      <c r="K62" s="483">
        <f>'Extended Guarantees'!$E$18*H62</f>
        <v>0</v>
      </c>
      <c r="L62" s="483">
        <f>'Extended Guarantees'!$K$18*H62</f>
        <v>0</v>
      </c>
    </row>
    <row r="63" spans="1:12" ht="19.5" customHeight="1" x14ac:dyDescent="0.2">
      <c r="A63" s="196">
        <v>25</v>
      </c>
      <c r="B63" s="197"/>
      <c r="C63" s="748" t="s">
        <v>34</v>
      </c>
      <c r="D63" s="749"/>
      <c r="E63" s="749"/>
      <c r="F63" s="749"/>
      <c r="G63" s="749"/>
      <c r="H63" s="482">
        <v>0</v>
      </c>
      <c r="I63" s="483">
        <f>H63*'Extended Guarantees'!$E$15</f>
        <v>0</v>
      </c>
      <c r="J63" s="483">
        <f>H63*'Extended Guarantees'!$K$15</f>
        <v>0</v>
      </c>
      <c r="K63" s="483">
        <f>'Extended Guarantees'!$E$18*H63</f>
        <v>0</v>
      </c>
      <c r="L63" s="483">
        <f>'Extended Guarantees'!$K$18*H63</f>
        <v>0</v>
      </c>
    </row>
    <row r="64" spans="1:12" ht="19.5" customHeight="1" x14ac:dyDescent="0.2">
      <c r="A64" s="196">
        <v>26</v>
      </c>
      <c r="B64" s="198"/>
      <c r="C64" s="748" t="s">
        <v>35</v>
      </c>
      <c r="D64" s="749"/>
      <c r="E64" s="749"/>
      <c r="F64" s="749"/>
      <c r="G64" s="749"/>
      <c r="H64" s="482">
        <v>0</v>
      </c>
      <c r="I64" s="483">
        <f>H64*'Extended Guarantees'!$E$15</f>
        <v>0</v>
      </c>
      <c r="J64" s="483">
        <f>H64*'Extended Guarantees'!$K$15</f>
        <v>0</v>
      </c>
      <c r="K64" s="483">
        <f>'Extended Guarantees'!$E$18*H64</f>
        <v>0</v>
      </c>
      <c r="L64" s="483">
        <f>'Extended Guarantees'!$K$18*H64</f>
        <v>0</v>
      </c>
    </row>
    <row r="65" spans="1:12" ht="19.5" customHeight="1" x14ac:dyDescent="0.2">
      <c r="A65" s="196">
        <v>27</v>
      </c>
      <c r="B65" s="197"/>
      <c r="C65" s="748" t="s">
        <v>36</v>
      </c>
      <c r="D65" s="749"/>
      <c r="E65" s="749"/>
      <c r="F65" s="749"/>
      <c r="G65" s="749"/>
      <c r="H65" s="482">
        <v>0</v>
      </c>
      <c r="I65" s="483">
        <f>H65*'Extended Guarantees'!$E$15</f>
        <v>0</v>
      </c>
      <c r="J65" s="483">
        <f>H65*'Extended Guarantees'!$K$15</f>
        <v>0</v>
      </c>
      <c r="K65" s="483">
        <f>'Extended Guarantees'!$E$18*H65</f>
        <v>0</v>
      </c>
      <c r="L65" s="483">
        <f>'Extended Guarantees'!$K$18*H65</f>
        <v>0</v>
      </c>
    </row>
    <row r="66" spans="1:12" ht="19.5" customHeight="1" x14ac:dyDescent="0.2">
      <c r="A66" s="196">
        <v>28</v>
      </c>
      <c r="B66" s="197"/>
      <c r="C66" s="748" t="s">
        <v>37</v>
      </c>
      <c r="D66" s="749"/>
      <c r="E66" s="749"/>
      <c r="F66" s="749"/>
      <c r="G66" s="749"/>
      <c r="H66" s="482">
        <v>0</v>
      </c>
      <c r="I66" s="483">
        <f>H66*'Extended Guarantees'!$E$15</f>
        <v>0</v>
      </c>
      <c r="J66" s="483">
        <f>H66*'Extended Guarantees'!$K$15</f>
        <v>0</v>
      </c>
      <c r="K66" s="483">
        <f>'Extended Guarantees'!$E$18*H66</f>
        <v>0</v>
      </c>
      <c r="L66" s="483">
        <f>'Extended Guarantees'!$K$18*H66</f>
        <v>0</v>
      </c>
    </row>
    <row r="67" spans="1:12" ht="19.5" customHeight="1" x14ac:dyDescent="0.2">
      <c r="A67" s="196">
        <v>29</v>
      </c>
      <c r="B67" s="197"/>
      <c r="C67" s="748" t="s">
        <v>38</v>
      </c>
      <c r="D67" s="749"/>
      <c r="E67" s="749"/>
      <c r="F67" s="749"/>
      <c r="G67" s="749"/>
      <c r="H67" s="482">
        <v>0</v>
      </c>
      <c r="I67" s="483">
        <f>H67*'Extended Guarantees'!$E$15</f>
        <v>0</v>
      </c>
      <c r="J67" s="483">
        <f>H67*'Extended Guarantees'!$K$15</f>
        <v>0</v>
      </c>
      <c r="K67" s="483">
        <f>'Extended Guarantees'!$E$18*H67</f>
        <v>0</v>
      </c>
      <c r="L67" s="483">
        <f>'Extended Guarantees'!$K$18*H67</f>
        <v>0</v>
      </c>
    </row>
    <row r="68" spans="1:12" ht="19.5" customHeight="1" x14ac:dyDescent="0.2">
      <c r="A68" s="196">
        <v>30</v>
      </c>
      <c r="B68" s="197"/>
      <c r="C68" s="748" t="s">
        <v>39</v>
      </c>
      <c r="D68" s="749"/>
      <c r="E68" s="749"/>
      <c r="F68" s="749"/>
      <c r="G68" s="749"/>
      <c r="H68" s="482">
        <v>0</v>
      </c>
      <c r="I68" s="483">
        <f>H68*'Extended Guarantees'!$E$15</f>
        <v>0</v>
      </c>
      <c r="J68" s="483">
        <f>H68*'Extended Guarantees'!$K$15</f>
        <v>0</v>
      </c>
      <c r="K68" s="483">
        <f>'Extended Guarantees'!$E$18*H68</f>
        <v>0</v>
      </c>
      <c r="L68" s="483">
        <f>'Extended Guarantees'!$K$18*H68</f>
        <v>0</v>
      </c>
    </row>
    <row r="69" spans="1:12" ht="19.5" customHeight="1" x14ac:dyDescent="0.2">
      <c r="A69" s="196">
        <v>31</v>
      </c>
      <c r="B69" s="197"/>
      <c r="C69" s="748" t="s">
        <v>40</v>
      </c>
      <c r="D69" s="749"/>
      <c r="E69" s="749"/>
      <c r="F69" s="749"/>
      <c r="G69" s="749"/>
      <c r="H69" s="482">
        <v>0</v>
      </c>
      <c r="I69" s="483">
        <f>H69*'Extended Guarantees'!$E$15</f>
        <v>0</v>
      </c>
      <c r="J69" s="483">
        <f>H69*'Extended Guarantees'!$K$15</f>
        <v>0</v>
      </c>
      <c r="K69" s="483">
        <f>'Extended Guarantees'!$E$18*H69</f>
        <v>0</v>
      </c>
      <c r="L69" s="483">
        <f>'Extended Guarantees'!$K$18*H69</f>
        <v>0</v>
      </c>
    </row>
    <row r="70" spans="1:12" ht="19.5" customHeight="1" x14ac:dyDescent="0.2">
      <c r="A70" s="196">
        <v>32</v>
      </c>
      <c r="B70" s="197"/>
      <c r="C70" s="748" t="s">
        <v>41</v>
      </c>
      <c r="D70" s="749"/>
      <c r="E70" s="749"/>
      <c r="F70" s="749"/>
      <c r="G70" s="749"/>
      <c r="H70" s="482">
        <v>0</v>
      </c>
      <c r="I70" s="483">
        <f>H70*'Extended Guarantees'!$E$15</f>
        <v>0</v>
      </c>
      <c r="J70" s="483">
        <f>H70*'Extended Guarantees'!$K$15</f>
        <v>0</v>
      </c>
      <c r="K70" s="483">
        <f>'Extended Guarantees'!$E$18*H70</f>
        <v>0</v>
      </c>
      <c r="L70" s="483">
        <f>'Extended Guarantees'!$K$18*H70</f>
        <v>0</v>
      </c>
    </row>
    <row r="71" spans="1:12" ht="19.5" customHeight="1" x14ac:dyDescent="0.2">
      <c r="A71" s="196">
        <v>33</v>
      </c>
      <c r="B71" s="197"/>
      <c r="C71" s="748" t="s">
        <v>119</v>
      </c>
      <c r="D71" s="749"/>
      <c r="E71" s="749"/>
      <c r="F71" s="749"/>
      <c r="G71" s="749"/>
      <c r="H71" s="482">
        <v>0</v>
      </c>
      <c r="I71" s="483">
        <f>H71*'Extended Guarantees'!$E$15</f>
        <v>0</v>
      </c>
      <c r="J71" s="483">
        <f>H71*'Extended Guarantees'!$K$15</f>
        <v>0</v>
      </c>
      <c r="K71" s="483">
        <f>'Extended Guarantees'!$E$18*H71</f>
        <v>0</v>
      </c>
      <c r="L71" s="483">
        <f>'Extended Guarantees'!$K$18*H71</f>
        <v>0</v>
      </c>
    </row>
    <row r="72" spans="1:12" ht="19.5" customHeight="1" x14ac:dyDescent="0.2">
      <c r="A72" s="196">
        <v>34</v>
      </c>
      <c r="B72" s="197"/>
      <c r="C72" s="748" t="s">
        <v>90</v>
      </c>
      <c r="D72" s="749"/>
      <c r="E72" s="749"/>
      <c r="F72" s="749"/>
      <c r="G72" s="749"/>
      <c r="H72" s="482">
        <v>0</v>
      </c>
      <c r="I72" s="483">
        <f>H72*'Extended Guarantees'!$E$15</f>
        <v>0</v>
      </c>
      <c r="J72" s="483">
        <f>H72*'Extended Guarantees'!$K$15</f>
        <v>0</v>
      </c>
      <c r="K72" s="483">
        <f>'Extended Guarantees'!$E$18*H72</f>
        <v>0</v>
      </c>
      <c r="L72" s="483">
        <f>'Extended Guarantees'!$K$18*H72</f>
        <v>0</v>
      </c>
    </row>
    <row r="73" spans="1:12" ht="19.5" customHeight="1" x14ac:dyDescent="0.2">
      <c r="A73" s="196">
        <v>35</v>
      </c>
      <c r="B73" s="197"/>
      <c r="C73" s="748" t="s">
        <v>91</v>
      </c>
      <c r="D73" s="749"/>
      <c r="E73" s="749"/>
      <c r="F73" s="749"/>
      <c r="G73" s="749"/>
      <c r="H73" s="482">
        <v>0</v>
      </c>
      <c r="I73" s="483">
        <f>H73*'Extended Guarantees'!$E$15</f>
        <v>0</v>
      </c>
      <c r="J73" s="483">
        <f>H73*'Extended Guarantees'!$K$15</f>
        <v>0</v>
      </c>
      <c r="K73" s="483">
        <f>'Extended Guarantees'!$E$18*H73</f>
        <v>0</v>
      </c>
      <c r="L73" s="483">
        <f>'Extended Guarantees'!$K$18*H73</f>
        <v>0</v>
      </c>
    </row>
    <row r="74" spans="1:12" ht="19.5" customHeight="1" x14ac:dyDescent="0.2">
      <c r="A74" s="196">
        <v>36</v>
      </c>
      <c r="B74" s="197"/>
      <c r="C74" s="748" t="s">
        <v>99</v>
      </c>
      <c r="D74" s="749"/>
      <c r="E74" s="749"/>
      <c r="F74" s="749"/>
      <c r="G74" s="749"/>
      <c r="H74" s="482">
        <v>0</v>
      </c>
      <c r="I74" s="483">
        <f>H74*'Extended Guarantees'!$E$15</f>
        <v>0</v>
      </c>
      <c r="J74" s="483">
        <f>H74*'Extended Guarantees'!$K$15</f>
        <v>0</v>
      </c>
      <c r="K74" s="483">
        <f>'Extended Guarantees'!$E$18*H74</f>
        <v>0</v>
      </c>
      <c r="L74" s="483">
        <f>'Extended Guarantees'!$K$18*H74</f>
        <v>0</v>
      </c>
    </row>
    <row r="75" spans="1:12" ht="19.5" customHeight="1" x14ac:dyDescent="0.2">
      <c r="A75" s="196">
        <v>37</v>
      </c>
      <c r="B75" s="197"/>
      <c r="C75" s="751" t="s">
        <v>87</v>
      </c>
      <c r="D75" s="752"/>
      <c r="E75" s="752"/>
      <c r="F75" s="752"/>
      <c r="G75" s="752"/>
      <c r="H75" s="482">
        <v>0</v>
      </c>
      <c r="I75" s="483">
        <f>H75*'Extended Guarantees'!$E$15</f>
        <v>0</v>
      </c>
      <c r="J75" s="483">
        <f>H75*'Extended Guarantees'!$K$15</f>
        <v>0</v>
      </c>
      <c r="K75" s="483">
        <f>'Extended Guarantees'!$E$18*H75</f>
        <v>0</v>
      </c>
      <c r="L75" s="483">
        <f>'Extended Guarantees'!$K$18*H75</f>
        <v>0</v>
      </c>
    </row>
    <row r="76" spans="1:12" ht="19.5" customHeight="1" x14ac:dyDescent="0.2">
      <c r="A76" s="196">
        <v>38</v>
      </c>
      <c r="B76" s="197"/>
      <c r="C76" s="748"/>
      <c r="D76" s="749"/>
      <c r="E76" s="749"/>
      <c r="F76" s="749"/>
      <c r="G76" s="749"/>
      <c r="H76" s="482">
        <v>0</v>
      </c>
      <c r="I76" s="483">
        <f>H76*'Extended Guarantees'!$E$15</f>
        <v>0</v>
      </c>
      <c r="J76" s="483">
        <f>H76*'Extended Guarantees'!$K$15</f>
        <v>0</v>
      </c>
      <c r="K76" s="483">
        <f>'Extended Guarantees'!$E$18*H76</f>
        <v>0</v>
      </c>
      <c r="L76" s="483">
        <f>'Extended Guarantees'!$K$18*H76</f>
        <v>0</v>
      </c>
    </row>
    <row r="77" spans="1:12" ht="19.5" customHeight="1" x14ac:dyDescent="0.2">
      <c r="A77" s="196">
        <v>39</v>
      </c>
      <c r="B77" s="197"/>
      <c r="C77" s="748"/>
      <c r="D77" s="749"/>
      <c r="E77" s="749"/>
      <c r="F77" s="749"/>
      <c r="G77" s="749"/>
      <c r="H77" s="482">
        <v>0</v>
      </c>
      <c r="I77" s="483">
        <f>H77*'Extended Guarantees'!$E$15</f>
        <v>0</v>
      </c>
      <c r="J77" s="483">
        <f>H77*'Extended Guarantees'!$K$15</f>
        <v>0</v>
      </c>
      <c r="K77" s="483">
        <f>'Extended Guarantees'!$E$18*H77</f>
        <v>0</v>
      </c>
      <c r="L77" s="483">
        <f>'Extended Guarantees'!$K$18*H77</f>
        <v>0</v>
      </c>
    </row>
    <row r="78" spans="1:12" ht="19.5" customHeight="1" thickBot="1" x14ac:dyDescent="0.25">
      <c r="A78" s="494"/>
      <c r="B78" s="495"/>
      <c r="C78" s="750"/>
      <c r="D78" s="750"/>
      <c r="E78" s="750"/>
      <c r="F78" s="750"/>
      <c r="G78" s="750"/>
      <c r="H78" s="496"/>
      <c r="I78" s="497"/>
      <c r="J78" s="477"/>
      <c r="K78" s="480"/>
      <c r="L78" s="479"/>
    </row>
  </sheetData>
  <protectedRanges>
    <protectedRange password="812D" sqref="K11:O30" name="Range3" securityDescriptor="O:WDG:WDD:(A;;CC;;;WD)"/>
    <protectedRange password="812D" sqref="D21:G22 B21:B22 B23:G30 B11:G20" name="Range1" securityDescriptor="O:WDG:WDD:(A;;CC;;;WD)"/>
    <protectedRange password="812D" sqref="C22" name="Range2_2" securityDescriptor="O:WDG:WDD:(A;;CC;;;WD)"/>
    <protectedRange password="812D" sqref="C21" name="Range2_1_1" securityDescriptor="O:WDG:WDD:(A;;CC;;;WD)"/>
    <protectedRange password="812D" sqref="K59 B62:H77" name="Range5_1_1_1" securityDescriptor="O:WDG:WDD:(A;;CC;;;WD)"/>
    <protectedRange password="812D" sqref="I62:J77" name="Range1_3_1_1" securityDescriptor="O:WDG:WDD:(A;;CC;;;WD)"/>
  </protectedRanges>
  <mergeCells count="64">
    <mergeCell ref="K21:O21"/>
    <mergeCell ref="L39:L40"/>
    <mergeCell ref="B50:G50"/>
    <mergeCell ref="B2:I4"/>
    <mergeCell ref="D7:H7"/>
    <mergeCell ref="J7:L7"/>
    <mergeCell ref="K8:O10"/>
    <mergeCell ref="K11:O11"/>
    <mergeCell ref="K12:O12"/>
    <mergeCell ref="K13:O13"/>
    <mergeCell ref="K14:O14"/>
    <mergeCell ref="K15:O15"/>
    <mergeCell ref="K16:O16"/>
    <mergeCell ref="K17:O17"/>
    <mergeCell ref="K18:O18"/>
    <mergeCell ref="K19:O19"/>
    <mergeCell ref="K20:O20"/>
    <mergeCell ref="A55:G55"/>
    <mergeCell ref="A49:A50"/>
    <mergeCell ref="B49:G49"/>
    <mergeCell ref="H49:J50"/>
    <mergeCell ref="K22:O22"/>
    <mergeCell ref="K23:O23"/>
    <mergeCell ref="K24:O24"/>
    <mergeCell ref="K25:O25"/>
    <mergeCell ref="K26:O26"/>
    <mergeCell ref="K27:O27"/>
    <mergeCell ref="K28:O28"/>
    <mergeCell ref="H48:J48"/>
    <mergeCell ref="K29:O29"/>
    <mergeCell ref="K30:O30"/>
    <mergeCell ref="J39:J40"/>
    <mergeCell ref="K39:K40"/>
    <mergeCell ref="B43:G43"/>
    <mergeCell ref="H42:J42"/>
    <mergeCell ref="A43:A44"/>
    <mergeCell ref="H43:J44"/>
    <mergeCell ref="B44:G44"/>
    <mergeCell ref="B40:G40"/>
    <mergeCell ref="A39:A40"/>
    <mergeCell ref="B39:G39"/>
    <mergeCell ref="H39:H40"/>
    <mergeCell ref="I39:I40"/>
    <mergeCell ref="C65:G65"/>
    <mergeCell ref="C66:G66"/>
    <mergeCell ref="A59:A60"/>
    <mergeCell ref="C60:G60"/>
    <mergeCell ref="C61:G61"/>
    <mergeCell ref="C77:G77"/>
    <mergeCell ref="C78:G78"/>
    <mergeCell ref="B59:L59"/>
    <mergeCell ref="C72:G72"/>
    <mergeCell ref="C73:G73"/>
    <mergeCell ref="C74:G74"/>
    <mergeCell ref="C75:G75"/>
    <mergeCell ref="C76:G76"/>
    <mergeCell ref="C67:G67"/>
    <mergeCell ref="C68:G68"/>
    <mergeCell ref="C69:G69"/>
    <mergeCell ref="C70:G70"/>
    <mergeCell ref="C71:G71"/>
    <mergeCell ref="C62:G62"/>
    <mergeCell ref="C63:G63"/>
    <mergeCell ref="C64:G64"/>
  </mergeCells>
  <pageMargins left="0.55118110236220474" right="0.55118110236220474" top="0.98425196850393704" bottom="0.98425196850393704" header="0.51181102362204722" footer="0.51181102362204722"/>
  <pageSetup paperSize="9" scale="64" firstPageNumber="0" fitToHeight="0" orientation="landscape" horizontalDpi="300" verticalDpi="300" r:id="rId1"/>
  <headerFooter alignWithMargins="0">
    <oddHeader>&amp;CDIGIT/R3/PO/2016/020 – DCCS - Annex 6: Financial Evaluation Questionnaire
Tenderer.......................</oddHeader>
    <oddFooter>&amp;LStandard 4 sockets Rackable&amp;R&amp;P/&amp;N</oddFooter>
  </headerFooter>
  <rowBreaks count="1" manualBreakCount="1">
    <brk id="52" max="14"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indexed="11"/>
    <pageSetUpPr fitToPage="1"/>
  </sheetPr>
  <dimension ref="A1:O76"/>
  <sheetViews>
    <sheetView topLeftCell="A31" zoomScaleNormal="100" zoomScaleSheetLayoutView="75" workbookViewId="0">
      <selection activeCell="B51" sqref="B51:G51"/>
    </sheetView>
  </sheetViews>
  <sheetFormatPr defaultRowHeight="12.75" x14ac:dyDescent="0.2"/>
  <cols>
    <col min="1" max="1" width="6.28515625" customWidth="1"/>
    <col min="2" max="2" width="15.85546875" customWidth="1"/>
    <col min="3" max="3" width="46.140625" customWidth="1"/>
    <col min="4" max="4" width="12.5703125" customWidth="1"/>
    <col min="5" max="5" width="15.140625" customWidth="1"/>
    <col min="6" max="6" width="14.85546875" customWidth="1"/>
    <col min="7" max="7" width="13.5703125" customWidth="1"/>
    <col min="8" max="8" width="16.140625" customWidth="1"/>
    <col min="9" max="9" width="15.5703125" customWidth="1"/>
    <col min="10" max="10" width="15.28515625" customWidth="1"/>
    <col min="11" max="11" width="15.7109375" customWidth="1"/>
    <col min="12" max="12" width="15.140625" customWidth="1"/>
    <col min="13" max="15" width="4.5703125" customWidth="1"/>
  </cols>
  <sheetData>
    <row r="1" spans="1:15" ht="13.5" thickBot="1" x14ac:dyDescent="0.25"/>
    <row r="2" spans="1:15" ht="13.5" customHeight="1" x14ac:dyDescent="0.2">
      <c r="B2" s="792" t="s">
        <v>375</v>
      </c>
      <c r="C2" s="793"/>
      <c r="D2" s="793"/>
      <c r="E2" s="793"/>
      <c r="F2" s="793"/>
      <c r="G2" s="793"/>
      <c r="H2" s="793"/>
      <c r="I2" s="794"/>
    </row>
    <row r="3" spans="1:15" x14ac:dyDescent="0.2">
      <c r="B3" s="795"/>
      <c r="C3" s="796"/>
      <c r="D3" s="796"/>
      <c r="E3" s="796"/>
      <c r="F3" s="796"/>
      <c r="G3" s="796"/>
      <c r="H3" s="796"/>
      <c r="I3" s="797"/>
    </row>
    <row r="4" spans="1:15" ht="13.5" thickBot="1" x14ac:dyDescent="0.25">
      <c r="B4" s="798"/>
      <c r="C4" s="799"/>
      <c r="D4" s="799"/>
      <c r="E4" s="799"/>
      <c r="F4" s="799"/>
      <c r="G4" s="799"/>
      <c r="H4" s="799"/>
      <c r="I4" s="800"/>
    </row>
    <row r="6" spans="1:15" s="56" customFormat="1" ht="18" x14ac:dyDescent="0.25">
      <c r="A6" s="15" t="s">
        <v>182</v>
      </c>
    </row>
    <row r="7" spans="1:15" ht="13.5" thickBot="1" x14ac:dyDescent="0.25">
      <c r="A7" s="238"/>
      <c r="B7" s="4"/>
      <c r="C7" s="4"/>
      <c r="D7" s="769"/>
      <c r="E7" s="769"/>
      <c r="F7" s="769"/>
      <c r="G7" s="769"/>
      <c r="H7" s="769"/>
      <c r="I7" s="7"/>
      <c r="J7" s="770"/>
      <c r="K7" s="770"/>
      <c r="L7" s="770"/>
      <c r="M7" s="40"/>
      <c r="N7" s="40"/>
    </row>
    <row r="8" spans="1:15" s="16" customFormat="1" ht="85.15" customHeight="1" thickBot="1" x14ac:dyDescent="0.25">
      <c r="A8" s="243" t="s">
        <v>122</v>
      </c>
      <c r="B8" s="67" t="s">
        <v>21</v>
      </c>
      <c r="C8" s="375" t="s">
        <v>22</v>
      </c>
      <c r="D8" s="67" t="s">
        <v>121</v>
      </c>
      <c r="E8" s="399" t="s">
        <v>275</v>
      </c>
      <c r="F8" s="88" t="s">
        <v>276</v>
      </c>
      <c r="G8" s="89" t="s">
        <v>23</v>
      </c>
      <c r="H8" s="244" t="s">
        <v>113</v>
      </c>
      <c r="I8" s="88" t="s">
        <v>273</v>
      </c>
      <c r="J8" s="88" t="s">
        <v>274</v>
      </c>
      <c r="K8" s="702" t="s">
        <v>114</v>
      </c>
      <c r="L8" s="703"/>
      <c r="M8" s="703"/>
      <c r="N8" s="703"/>
      <c r="O8" s="704"/>
    </row>
    <row r="9" spans="1:15" s="23" customFormat="1" x14ac:dyDescent="0.2">
      <c r="A9" s="215" t="s">
        <v>6</v>
      </c>
      <c r="B9" s="152" t="s">
        <v>7</v>
      </c>
      <c r="C9" s="153" t="s">
        <v>8</v>
      </c>
      <c r="D9" s="154" t="s">
        <v>14</v>
      </c>
      <c r="E9" s="62" t="s">
        <v>269</v>
      </c>
      <c r="F9" s="63" t="s">
        <v>10</v>
      </c>
      <c r="G9" s="156" t="s">
        <v>11</v>
      </c>
      <c r="H9" s="157" t="s">
        <v>24</v>
      </c>
      <c r="I9" s="158" t="s">
        <v>88</v>
      </c>
      <c r="J9" s="159" t="s">
        <v>110</v>
      </c>
      <c r="K9" s="705"/>
      <c r="L9" s="706"/>
      <c r="M9" s="706"/>
      <c r="N9" s="706"/>
      <c r="O9" s="707"/>
    </row>
    <row r="10" spans="1:15" s="17" customFormat="1" ht="13.5" thickBot="1" x14ac:dyDescent="0.25">
      <c r="A10" s="161"/>
      <c r="B10" s="162"/>
      <c r="C10" s="163" t="s">
        <v>25</v>
      </c>
      <c r="D10" s="164"/>
      <c r="E10" s="64"/>
      <c r="F10" s="65"/>
      <c r="G10" s="165"/>
      <c r="H10" s="166" t="s">
        <v>270</v>
      </c>
      <c r="I10" s="167" t="s">
        <v>271</v>
      </c>
      <c r="J10" s="168" t="s">
        <v>272</v>
      </c>
      <c r="K10" s="708"/>
      <c r="L10" s="709"/>
      <c r="M10" s="709"/>
      <c r="N10" s="709"/>
      <c r="O10" s="710"/>
    </row>
    <row r="11" spans="1:15" s="23" customFormat="1" x14ac:dyDescent="0.2">
      <c r="A11" s="161">
        <v>1</v>
      </c>
      <c r="B11" s="216"/>
      <c r="C11" s="217" t="s">
        <v>26</v>
      </c>
      <c r="D11" s="389" t="s">
        <v>27</v>
      </c>
      <c r="E11" s="387">
        <f>'Extended Guarantees'!$E$15</f>
        <v>0</v>
      </c>
      <c r="F11" s="170">
        <f>'Extended Guarantees'!$K$15</f>
        <v>0</v>
      </c>
      <c r="G11" s="171" t="s">
        <v>27</v>
      </c>
      <c r="H11" s="218" t="str">
        <f t="shared" ref="H11:H30" si="0">IF(ISNUMBER(ROUND($D11*$G11,2)),ROUND($D11*$G11,2),"")</f>
        <v/>
      </c>
      <c r="I11" s="219" t="str">
        <f>IF(ISNUMBER(ROUND($H11*$E11,2)),ROUND($H11*$E11,2),"")</f>
        <v/>
      </c>
      <c r="J11" s="219" t="str">
        <f>IF(ISNUMBER(ROUND($H11*$F11,2)),ROUND($H11*$F11,2),"")</f>
        <v/>
      </c>
      <c r="K11" s="771"/>
      <c r="L11" s="772"/>
      <c r="M11" s="772"/>
      <c r="N11" s="772"/>
      <c r="O11" s="773"/>
    </row>
    <row r="12" spans="1:15" s="23" customFormat="1" x14ac:dyDescent="0.2">
      <c r="A12" s="161">
        <v>2</v>
      </c>
      <c r="B12" s="174"/>
      <c r="C12" s="176" t="s">
        <v>28</v>
      </c>
      <c r="D12" s="389" t="s">
        <v>27</v>
      </c>
      <c r="E12" s="387">
        <f>'Extended Guarantees'!$E$15</f>
        <v>0</v>
      </c>
      <c r="F12" s="170">
        <f>'Extended Guarantees'!$K$15</f>
        <v>0</v>
      </c>
      <c r="G12" s="171" t="s">
        <v>27</v>
      </c>
      <c r="H12" s="172" t="str">
        <f t="shared" si="0"/>
        <v/>
      </c>
      <c r="I12" s="173" t="str">
        <f t="shared" ref="I12:I30" si="1">IF(ISNUMBER(ROUND($H12*E12,2)),ROUND($H12*E12,2),"")</f>
        <v/>
      </c>
      <c r="J12" s="173" t="str">
        <f t="shared" ref="J12:J30" si="2">IF(ISNUMBER(ROUND($H12*F12,2)),ROUND($H12*F12,2),"")</f>
        <v/>
      </c>
      <c r="K12" s="766"/>
      <c r="L12" s="767"/>
      <c r="M12" s="767"/>
      <c r="N12" s="767"/>
      <c r="O12" s="768"/>
    </row>
    <row r="13" spans="1:15" s="23" customFormat="1" x14ac:dyDescent="0.2">
      <c r="A13" s="161">
        <v>3</v>
      </c>
      <c r="B13" s="174"/>
      <c r="C13" s="176" t="s">
        <v>29</v>
      </c>
      <c r="D13" s="389" t="s">
        <v>27</v>
      </c>
      <c r="E13" s="387">
        <f>'Extended Guarantees'!$E$15</f>
        <v>0</v>
      </c>
      <c r="F13" s="170">
        <f>'Extended Guarantees'!$K$15</f>
        <v>0</v>
      </c>
      <c r="G13" s="171" t="s">
        <v>27</v>
      </c>
      <c r="H13" s="172" t="str">
        <f t="shared" si="0"/>
        <v/>
      </c>
      <c r="I13" s="173" t="str">
        <f t="shared" si="1"/>
        <v/>
      </c>
      <c r="J13" s="173" t="str">
        <f t="shared" si="2"/>
        <v/>
      </c>
      <c r="K13" s="766"/>
      <c r="L13" s="767"/>
      <c r="M13" s="767"/>
      <c r="N13" s="767"/>
      <c r="O13" s="768"/>
    </row>
    <row r="14" spans="1:15" s="23" customFormat="1" x14ac:dyDescent="0.2">
      <c r="A14" s="161">
        <v>4</v>
      </c>
      <c r="B14" s="174"/>
      <c r="C14" s="176" t="s">
        <v>30</v>
      </c>
      <c r="D14" s="389" t="s">
        <v>27</v>
      </c>
      <c r="E14" s="387">
        <f>'Extended Guarantees'!$E$15</f>
        <v>0</v>
      </c>
      <c r="F14" s="170">
        <f>'Extended Guarantees'!$K$15</f>
        <v>0</v>
      </c>
      <c r="G14" s="171" t="s">
        <v>27</v>
      </c>
      <c r="H14" s="172" t="str">
        <f t="shared" si="0"/>
        <v/>
      </c>
      <c r="I14" s="173" t="str">
        <f t="shared" si="1"/>
        <v/>
      </c>
      <c r="J14" s="173" t="str">
        <f t="shared" si="2"/>
        <v/>
      </c>
      <c r="K14" s="766"/>
      <c r="L14" s="767"/>
      <c r="M14" s="767"/>
      <c r="N14" s="767"/>
      <c r="O14" s="768"/>
    </row>
    <row r="15" spans="1:15" s="23" customFormat="1" x14ac:dyDescent="0.2">
      <c r="A15" s="161">
        <v>5</v>
      </c>
      <c r="B15" s="174"/>
      <c r="C15" s="176" t="s">
        <v>120</v>
      </c>
      <c r="D15" s="389" t="s">
        <v>27</v>
      </c>
      <c r="E15" s="387">
        <f>'Extended Guarantees'!$E$15</f>
        <v>0</v>
      </c>
      <c r="F15" s="170">
        <f>'Extended Guarantees'!$K$15</f>
        <v>0</v>
      </c>
      <c r="G15" s="171" t="s">
        <v>27</v>
      </c>
      <c r="H15" s="172" t="str">
        <f t="shared" si="0"/>
        <v/>
      </c>
      <c r="I15" s="173" t="str">
        <f t="shared" si="1"/>
        <v/>
      </c>
      <c r="J15" s="173" t="str">
        <f t="shared" si="2"/>
        <v/>
      </c>
      <c r="K15" s="766"/>
      <c r="L15" s="767"/>
      <c r="M15" s="767"/>
      <c r="N15" s="767"/>
      <c r="O15" s="768"/>
    </row>
    <row r="16" spans="1:15" s="23" customFormat="1" x14ac:dyDescent="0.2">
      <c r="A16" s="161">
        <v>6</v>
      </c>
      <c r="B16" s="174"/>
      <c r="C16" s="176" t="s">
        <v>100</v>
      </c>
      <c r="D16" s="389" t="s">
        <v>27</v>
      </c>
      <c r="E16" s="387">
        <f>'Extended Guarantees'!$E$15</f>
        <v>0</v>
      </c>
      <c r="F16" s="170">
        <f>'Extended Guarantees'!$K$15</f>
        <v>0</v>
      </c>
      <c r="G16" s="171" t="s">
        <v>27</v>
      </c>
      <c r="H16" s="172" t="str">
        <f t="shared" si="0"/>
        <v/>
      </c>
      <c r="I16" s="173" t="str">
        <f t="shared" si="1"/>
        <v/>
      </c>
      <c r="J16" s="173" t="str">
        <f t="shared" si="2"/>
        <v/>
      </c>
      <c r="K16" s="766"/>
      <c r="L16" s="767"/>
      <c r="M16" s="767"/>
      <c r="N16" s="767"/>
      <c r="O16" s="768"/>
    </row>
    <row r="17" spans="1:15" s="23" customFormat="1" x14ac:dyDescent="0.2">
      <c r="A17" s="161">
        <v>7</v>
      </c>
      <c r="B17" s="174"/>
      <c r="C17" s="176" t="s">
        <v>31</v>
      </c>
      <c r="D17" s="389" t="s">
        <v>27</v>
      </c>
      <c r="E17" s="387">
        <f>'Extended Guarantees'!$E$15</f>
        <v>0</v>
      </c>
      <c r="F17" s="170">
        <f>'Extended Guarantees'!$K$15</f>
        <v>0</v>
      </c>
      <c r="G17" s="171" t="s">
        <v>27</v>
      </c>
      <c r="H17" s="172" t="str">
        <f t="shared" si="0"/>
        <v/>
      </c>
      <c r="I17" s="173" t="str">
        <f t="shared" si="1"/>
        <v/>
      </c>
      <c r="J17" s="173" t="str">
        <f t="shared" si="2"/>
        <v/>
      </c>
      <c r="K17" s="766"/>
      <c r="L17" s="767"/>
      <c r="M17" s="767"/>
      <c r="N17" s="767"/>
      <c r="O17" s="768"/>
    </row>
    <row r="18" spans="1:15" s="23" customFormat="1" x14ac:dyDescent="0.2">
      <c r="A18" s="161">
        <v>8</v>
      </c>
      <c r="B18" s="174"/>
      <c r="C18" s="176" t="s">
        <v>32</v>
      </c>
      <c r="D18" s="389" t="s">
        <v>27</v>
      </c>
      <c r="E18" s="387">
        <f>'Extended Guarantees'!$E$15</f>
        <v>0</v>
      </c>
      <c r="F18" s="170">
        <f>'Extended Guarantees'!$K$15</f>
        <v>0</v>
      </c>
      <c r="G18" s="171" t="s">
        <v>27</v>
      </c>
      <c r="H18" s="172" t="str">
        <f t="shared" si="0"/>
        <v/>
      </c>
      <c r="I18" s="173" t="str">
        <f t="shared" si="1"/>
        <v/>
      </c>
      <c r="J18" s="173" t="str">
        <f t="shared" si="2"/>
        <v/>
      </c>
      <c r="K18" s="766"/>
      <c r="L18" s="767"/>
      <c r="M18" s="767"/>
      <c r="N18" s="767"/>
      <c r="O18" s="768"/>
    </row>
    <row r="19" spans="1:15" s="23" customFormat="1" x14ac:dyDescent="0.2">
      <c r="A19" s="161">
        <v>9</v>
      </c>
      <c r="B19" s="174"/>
      <c r="C19" s="176" t="s">
        <v>98</v>
      </c>
      <c r="D19" s="389" t="s">
        <v>27</v>
      </c>
      <c r="E19" s="387">
        <f>'Extended Guarantees'!$E$15</f>
        <v>0</v>
      </c>
      <c r="F19" s="170">
        <f>'Extended Guarantees'!$K$15</f>
        <v>0</v>
      </c>
      <c r="G19" s="171" t="s">
        <v>27</v>
      </c>
      <c r="H19" s="172" t="str">
        <f t="shared" si="0"/>
        <v/>
      </c>
      <c r="I19" s="173" t="str">
        <f t="shared" si="1"/>
        <v/>
      </c>
      <c r="J19" s="173" t="str">
        <f t="shared" si="2"/>
        <v/>
      </c>
      <c r="K19" s="766"/>
      <c r="L19" s="767"/>
      <c r="M19" s="767"/>
      <c r="N19" s="767"/>
      <c r="O19" s="768"/>
    </row>
    <row r="20" spans="1:15" s="23" customFormat="1" x14ac:dyDescent="0.2">
      <c r="A20" s="161">
        <v>10</v>
      </c>
      <c r="B20" s="174"/>
      <c r="C20" s="176" t="s">
        <v>87</v>
      </c>
      <c r="D20" s="389" t="s">
        <v>27</v>
      </c>
      <c r="E20" s="387">
        <f>'Extended Guarantees'!$E$15</f>
        <v>0</v>
      </c>
      <c r="F20" s="170">
        <f>'Extended Guarantees'!$K$15</f>
        <v>0</v>
      </c>
      <c r="G20" s="171" t="s">
        <v>27</v>
      </c>
      <c r="H20" s="172" t="str">
        <f t="shared" si="0"/>
        <v/>
      </c>
      <c r="I20" s="173" t="str">
        <f t="shared" si="1"/>
        <v/>
      </c>
      <c r="J20" s="173" t="str">
        <f t="shared" si="2"/>
        <v/>
      </c>
      <c r="K20" s="766"/>
      <c r="L20" s="767"/>
      <c r="M20" s="767"/>
      <c r="N20" s="767"/>
      <c r="O20" s="768"/>
    </row>
    <row r="21" spans="1:15" s="23" customFormat="1" x14ac:dyDescent="0.2">
      <c r="A21" s="161">
        <v>11</v>
      </c>
      <c r="B21" s="174"/>
      <c r="C21" s="176" t="s">
        <v>199</v>
      </c>
      <c r="D21" s="389" t="s">
        <v>27</v>
      </c>
      <c r="E21" s="387">
        <f>'Extended Guarantees'!$E$15</f>
        <v>0</v>
      </c>
      <c r="F21" s="170">
        <f>'Extended Guarantees'!$K$15</f>
        <v>0</v>
      </c>
      <c r="G21" s="171" t="s">
        <v>27</v>
      </c>
      <c r="H21" s="172" t="str">
        <f t="shared" si="0"/>
        <v/>
      </c>
      <c r="I21" s="173" t="str">
        <f t="shared" si="1"/>
        <v/>
      </c>
      <c r="J21" s="173" t="str">
        <f t="shared" si="2"/>
        <v/>
      </c>
      <c r="K21" s="766"/>
      <c r="L21" s="767"/>
      <c r="M21" s="767"/>
      <c r="N21" s="767"/>
      <c r="O21" s="768"/>
    </row>
    <row r="22" spans="1:15" s="23" customFormat="1" x14ac:dyDescent="0.2">
      <c r="A22" s="161">
        <v>12</v>
      </c>
      <c r="B22" s="174"/>
      <c r="C22" s="176"/>
      <c r="D22" s="389" t="s">
        <v>27</v>
      </c>
      <c r="E22" s="387">
        <f>'Extended Guarantees'!$E$15</f>
        <v>0</v>
      </c>
      <c r="F22" s="170">
        <f>'Extended Guarantees'!$K$15</f>
        <v>0</v>
      </c>
      <c r="G22" s="171" t="s">
        <v>27</v>
      </c>
      <c r="H22" s="172" t="str">
        <f t="shared" si="0"/>
        <v/>
      </c>
      <c r="I22" s="173" t="str">
        <f t="shared" si="1"/>
        <v/>
      </c>
      <c r="J22" s="173" t="str">
        <f t="shared" si="2"/>
        <v/>
      </c>
      <c r="K22" s="766"/>
      <c r="L22" s="767"/>
      <c r="M22" s="767"/>
      <c r="N22" s="767"/>
      <c r="O22" s="768"/>
    </row>
    <row r="23" spans="1:15" s="23" customFormat="1" x14ac:dyDescent="0.2">
      <c r="A23" s="161">
        <v>13</v>
      </c>
      <c r="B23" s="174"/>
      <c r="C23" s="176"/>
      <c r="D23" s="389" t="s">
        <v>27</v>
      </c>
      <c r="E23" s="387">
        <f>'Extended Guarantees'!$E$15</f>
        <v>0</v>
      </c>
      <c r="F23" s="170">
        <f>'Extended Guarantees'!$K$15</f>
        <v>0</v>
      </c>
      <c r="G23" s="171" t="s">
        <v>27</v>
      </c>
      <c r="H23" s="172" t="str">
        <f t="shared" si="0"/>
        <v/>
      </c>
      <c r="I23" s="173" t="str">
        <f t="shared" si="1"/>
        <v/>
      </c>
      <c r="J23" s="173" t="str">
        <f t="shared" si="2"/>
        <v/>
      </c>
      <c r="K23" s="766"/>
      <c r="L23" s="767"/>
      <c r="M23" s="767"/>
      <c r="N23" s="767"/>
      <c r="O23" s="768"/>
    </row>
    <row r="24" spans="1:15" s="23" customFormat="1" x14ac:dyDescent="0.2">
      <c r="A24" s="161">
        <v>14</v>
      </c>
      <c r="B24" s="174"/>
      <c r="C24" s="176"/>
      <c r="D24" s="389" t="s">
        <v>27</v>
      </c>
      <c r="E24" s="387">
        <f>'Extended Guarantees'!$E$15</f>
        <v>0</v>
      </c>
      <c r="F24" s="170">
        <f>'Extended Guarantees'!$K$15</f>
        <v>0</v>
      </c>
      <c r="G24" s="171" t="s">
        <v>27</v>
      </c>
      <c r="H24" s="172" t="str">
        <f t="shared" si="0"/>
        <v/>
      </c>
      <c r="I24" s="173" t="str">
        <f t="shared" si="1"/>
        <v/>
      </c>
      <c r="J24" s="173" t="str">
        <f t="shared" si="2"/>
        <v/>
      </c>
      <c r="K24" s="766"/>
      <c r="L24" s="767"/>
      <c r="M24" s="767"/>
      <c r="N24" s="767"/>
      <c r="O24" s="768"/>
    </row>
    <row r="25" spans="1:15" s="23" customFormat="1" x14ac:dyDescent="0.2">
      <c r="A25" s="220">
        <v>15</v>
      </c>
      <c r="B25" s="221"/>
      <c r="C25" s="214"/>
      <c r="D25" s="397" t="s">
        <v>27</v>
      </c>
      <c r="E25" s="387">
        <f>'Extended Guarantees'!$E$15</f>
        <v>0</v>
      </c>
      <c r="F25" s="170">
        <f>'Extended Guarantees'!$K$15</f>
        <v>0</v>
      </c>
      <c r="G25" s="222" t="s">
        <v>27</v>
      </c>
      <c r="H25" s="223" t="str">
        <f t="shared" si="0"/>
        <v/>
      </c>
      <c r="I25" s="224" t="str">
        <f t="shared" si="1"/>
        <v/>
      </c>
      <c r="J25" s="224" t="str">
        <f t="shared" si="2"/>
        <v/>
      </c>
      <c r="K25" s="766"/>
      <c r="L25" s="767"/>
      <c r="M25" s="767"/>
      <c r="N25" s="767"/>
      <c r="O25" s="768"/>
    </row>
    <row r="26" spans="1:15" s="23" customFormat="1" x14ac:dyDescent="0.2">
      <c r="A26" s="246">
        <v>16</v>
      </c>
      <c r="B26" s="225"/>
      <c r="C26" s="226"/>
      <c r="D26" s="398" t="s">
        <v>27</v>
      </c>
      <c r="E26" s="387">
        <f>'Extended Guarantees'!$E$15</f>
        <v>0</v>
      </c>
      <c r="F26" s="170">
        <f>'Extended Guarantees'!$K$15</f>
        <v>0</v>
      </c>
      <c r="G26" s="227" t="s">
        <v>27</v>
      </c>
      <c r="H26" s="228" t="str">
        <f t="shared" si="0"/>
        <v/>
      </c>
      <c r="I26" s="229" t="str">
        <f t="shared" si="1"/>
        <v/>
      </c>
      <c r="J26" s="229" t="str">
        <f t="shared" si="2"/>
        <v/>
      </c>
      <c r="K26" s="766"/>
      <c r="L26" s="767"/>
      <c r="M26" s="767"/>
      <c r="N26" s="767"/>
      <c r="O26" s="768"/>
    </row>
    <row r="27" spans="1:15" s="23" customFormat="1" x14ac:dyDescent="0.2">
      <c r="A27" s="247">
        <v>17</v>
      </c>
      <c r="B27" s="216"/>
      <c r="C27" s="230"/>
      <c r="D27" s="389" t="s">
        <v>27</v>
      </c>
      <c r="E27" s="387">
        <f>'Extended Guarantees'!$E$15</f>
        <v>0</v>
      </c>
      <c r="F27" s="170">
        <f>'Extended Guarantees'!$K$15</f>
        <v>0</v>
      </c>
      <c r="G27" s="171" t="s">
        <v>27</v>
      </c>
      <c r="H27" s="218" t="str">
        <f t="shared" si="0"/>
        <v/>
      </c>
      <c r="I27" s="231" t="str">
        <f t="shared" si="1"/>
        <v/>
      </c>
      <c r="J27" s="231" t="str">
        <f t="shared" si="2"/>
        <v/>
      </c>
      <c r="K27" s="774"/>
      <c r="L27" s="775"/>
      <c r="M27" s="775"/>
      <c r="N27" s="775"/>
      <c r="O27" s="776"/>
    </row>
    <row r="28" spans="1:15" s="23" customFormat="1" x14ac:dyDescent="0.2">
      <c r="A28" s="161">
        <v>18</v>
      </c>
      <c r="B28" s="174"/>
      <c r="C28" s="176"/>
      <c r="D28" s="389" t="s">
        <v>27</v>
      </c>
      <c r="E28" s="387">
        <f>'Extended Guarantees'!$E$15</f>
        <v>0</v>
      </c>
      <c r="F28" s="170">
        <f>'Extended Guarantees'!$K$15</f>
        <v>0</v>
      </c>
      <c r="G28" s="171" t="s">
        <v>27</v>
      </c>
      <c r="H28" s="172" t="str">
        <f t="shared" si="0"/>
        <v/>
      </c>
      <c r="I28" s="184" t="str">
        <f t="shared" si="1"/>
        <v/>
      </c>
      <c r="J28" s="184" t="str">
        <f t="shared" si="2"/>
        <v/>
      </c>
      <c r="K28" s="774"/>
      <c r="L28" s="775"/>
      <c r="M28" s="775"/>
      <c r="N28" s="775"/>
      <c r="O28" s="776"/>
    </row>
    <row r="29" spans="1:15" s="23" customFormat="1" x14ac:dyDescent="0.2">
      <c r="A29" s="161">
        <v>19</v>
      </c>
      <c r="B29" s="174"/>
      <c r="C29" s="176"/>
      <c r="D29" s="389" t="s">
        <v>27</v>
      </c>
      <c r="E29" s="387">
        <f>'Extended Guarantees'!$E$15</f>
        <v>0</v>
      </c>
      <c r="F29" s="170">
        <f>'Extended Guarantees'!$K$15</f>
        <v>0</v>
      </c>
      <c r="G29" s="171" t="s">
        <v>27</v>
      </c>
      <c r="H29" s="172" t="str">
        <f t="shared" si="0"/>
        <v/>
      </c>
      <c r="I29" s="184" t="str">
        <f t="shared" si="1"/>
        <v/>
      </c>
      <c r="J29" s="184" t="str">
        <f t="shared" si="2"/>
        <v/>
      </c>
      <c r="K29" s="774"/>
      <c r="L29" s="775"/>
      <c r="M29" s="775"/>
      <c r="N29" s="775"/>
      <c r="O29" s="776"/>
    </row>
    <row r="30" spans="1:15" s="23" customFormat="1" ht="13.5" thickBot="1" x14ac:dyDescent="0.25">
      <c r="A30" s="177">
        <v>20</v>
      </c>
      <c r="B30" s="178"/>
      <c r="C30" s="179"/>
      <c r="D30" s="393" t="s">
        <v>27</v>
      </c>
      <c r="E30" s="391">
        <f>'Extended Guarantees'!$E$15</f>
        <v>0</v>
      </c>
      <c r="F30" s="186">
        <f>'Extended Guarantees'!$K$15</f>
        <v>0</v>
      </c>
      <c r="G30" s="187" t="s">
        <v>27</v>
      </c>
      <c r="H30" s="181" t="str">
        <f t="shared" si="0"/>
        <v/>
      </c>
      <c r="I30" s="188" t="str">
        <f t="shared" si="1"/>
        <v/>
      </c>
      <c r="J30" s="188" t="str">
        <f t="shared" si="2"/>
        <v/>
      </c>
      <c r="K30" s="779"/>
      <c r="L30" s="780"/>
      <c r="M30" s="780"/>
      <c r="N30" s="780"/>
      <c r="O30" s="781"/>
    </row>
    <row r="31" spans="1:15" s="24" customFormat="1" x14ac:dyDescent="0.2">
      <c r="A31" s="189"/>
      <c r="B31" s="207"/>
      <c r="C31" s="208"/>
      <c r="D31" s="210"/>
      <c r="E31" s="211"/>
      <c r="F31" s="211"/>
      <c r="G31" s="211"/>
      <c r="H31" s="211"/>
      <c r="I31" s="209"/>
      <c r="J31" s="210"/>
      <c r="K31" s="212"/>
      <c r="L31" s="212"/>
    </row>
    <row r="32" spans="1:15" s="24" customFormat="1" x14ac:dyDescent="0.2">
      <c r="A32" s="189"/>
      <c r="B32" s="207"/>
      <c r="C32" s="208"/>
      <c r="D32" s="210"/>
      <c r="E32" s="211"/>
      <c r="F32" s="211"/>
      <c r="G32" s="211"/>
      <c r="H32" s="211"/>
      <c r="I32" s="209"/>
      <c r="J32" s="210"/>
      <c r="K32" s="212"/>
      <c r="L32" s="212"/>
    </row>
    <row r="33" spans="1:12" s="24" customFormat="1" x14ac:dyDescent="0.2">
      <c r="A33" s="189"/>
      <c r="B33" s="207"/>
      <c r="C33" s="208"/>
      <c r="D33" s="210"/>
      <c r="E33" s="211"/>
      <c r="F33" s="211"/>
      <c r="G33" s="211"/>
      <c r="H33" s="211"/>
      <c r="I33" s="209"/>
      <c r="J33" s="210"/>
      <c r="K33" s="212"/>
      <c r="L33" s="212"/>
    </row>
    <row r="34" spans="1:12" s="24" customFormat="1" x14ac:dyDescent="0.2">
      <c r="A34" s="189"/>
      <c r="B34" s="207"/>
      <c r="C34" s="208"/>
      <c r="D34" s="210"/>
      <c r="E34" s="211"/>
      <c r="F34" s="211"/>
      <c r="G34" s="211"/>
      <c r="H34" s="211"/>
      <c r="I34" s="209"/>
      <c r="J34" s="210"/>
      <c r="K34" s="212"/>
      <c r="L34" s="212"/>
    </row>
    <row r="35" spans="1:12" s="24" customFormat="1" x14ac:dyDescent="0.2">
      <c r="A35" s="189"/>
      <c r="B35" s="207"/>
      <c r="C35" s="208"/>
      <c r="D35" s="210"/>
      <c r="E35" s="211"/>
      <c r="F35" s="211"/>
      <c r="G35" s="211"/>
      <c r="H35" s="211"/>
      <c r="I35" s="209"/>
      <c r="J35" s="210"/>
      <c r="K35" s="212"/>
      <c r="L35" s="212"/>
    </row>
    <row r="36" spans="1:12" s="24" customFormat="1" x14ac:dyDescent="0.2">
      <c r="A36" s="189"/>
      <c r="B36" s="207"/>
      <c r="C36" s="208"/>
      <c r="D36" s="210"/>
      <c r="E36" s="211"/>
      <c r="F36" s="211"/>
      <c r="G36" s="211"/>
      <c r="H36" s="211"/>
      <c r="I36" s="209"/>
      <c r="J36" s="210"/>
      <c r="K36" s="212"/>
      <c r="L36" s="212"/>
    </row>
    <row r="37" spans="1:12" s="24" customFormat="1" ht="13.5" thickBot="1" x14ac:dyDescent="0.25">
      <c r="A37" s="189"/>
      <c r="B37" s="207"/>
      <c r="C37" s="208"/>
      <c r="D37" s="210"/>
      <c r="E37" s="211"/>
      <c r="F37" s="211"/>
      <c r="G37" s="211"/>
      <c r="H37" s="211"/>
      <c r="I37" s="209"/>
      <c r="J37" s="210"/>
      <c r="K37" s="212"/>
      <c r="L37" s="212"/>
    </row>
    <row r="38" spans="1:12" s="24" customFormat="1" ht="94.5" customHeight="1" thickBot="1" x14ac:dyDescent="0.25">
      <c r="A38" s="189"/>
      <c r="B38" s="190"/>
      <c r="C38" s="191"/>
      <c r="D38" s="192"/>
      <c r="E38" s="192"/>
      <c r="F38" s="192"/>
      <c r="H38" s="67" t="s">
        <v>147</v>
      </c>
      <c r="I38" s="67" t="s">
        <v>321</v>
      </c>
      <c r="J38" s="67" t="s">
        <v>322</v>
      </c>
      <c r="K38" s="67" t="s">
        <v>342</v>
      </c>
      <c r="L38" s="67" t="s">
        <v>343</v>
      </c>
    </row>
    <row r="39" spans="1:12" s="24" customFormat="1" ht="39" customHeight="1" thickBot="1" x14ac:dyDescent="0.25">
      <c r="A39" s="681">
        <v>21</v>
      </c>
      <c r="B39" s="683" t="s">
        <v>196</v>
      </c>
      <c r="C39" s="684"/>
      <c r="D39" s="684"/>
      <c r="E39" s="684"/>
      <c r="F39" s="684"/>
      <c r="G39" s="685"/>
      <c r="H39" s="777">
        <f>SUM(H11:H30)</f>
        <v>0</v>
      </c>
      <c r="I39" s="777">
        <f>SUM(I11:I30)</f>
        <v>0</v>
      </c>
      <c r="J39" s="777">
        <f>SUM(J11:J30)</f>
        <v>0</v>
      </c>
      <c r="K39" s="777">
        <f>H39*'Extended Guarantees'!E18</f>
        <v>0</v>
      </c>
      <c r="L39" s="777">
        <f>H39*'Extended Guarantees'!K18</f>
        <v>0</v>
      </c>
    </row>
    <row r="40" spans="1:12" s="24" customFormat="1" ht="35.25" customHeight="1" thickBot="1" x14ac:dyDescent="0.25">
      <c r="A40" s="682"/>
      <c r="B40" s="686" t="s">
        <v>386</v>
      </c>
      <c r="C40" s="687"/>
      <c r="D40" s="687"/>
      <c r="E40" s="687"/>
      <c r="F40" s="687"/>
      <c r="G40" s="688"/>
      <c r="H40" s="778">
        <f>SUM(H22:H39)</f>
        <v>0</v>
      </c>
      <c r="I40" s="778">
        <f>SUM(I22:I39)</f>
        <v>0</v>
      </c>
      <c r="J40" s="778">
        <f>SUM(J22:J39)</f>
        <v>0</v>
      </c>
      <c r="K40" s="778">
        <f>SUM(K22:K39)</f>
        <v>0</v>
      </c>
      <c r="L40" s="778">
        <f>SUM(L22:L39)</f>
        <v>0</v>
      </c>
    </row>
    <row r="41" spans="1:12" s="24" customFormat="1" x14ac:dyDescent="0.2">
      <c r="A41" s="189"/>
      <c r="B41" s="207"/>
      <c r="C41" s="208"/>
      <c r="D41" s="210"/>
      <c r="E41" s="211"/>
      <c r="F41" s="211"/>
      <c r="G41" s="211"/>
      <c r="H41" s="211"/>
      <c r="I41" s="209"/>
      <c r="J41" s="210"/>
      <c r="K41" s="212"/>
      <c r="L41" s="212"/>
    </row>
    <row r="42" spans="1:12" s="24" customFormat="1" ht="13.5" thickBot="1" x14ac:dyDescent="0.25">
      <c r="A42" s="189"/>
      <c r="B42" s="207"/>
      <c r="C42" s="208"/>
      <c r="D42" s="210"/>
      <c r="E42" s="211"/>
      <c r="F42" s="211"/>
      <c r="G42" s="211"/>
      <c r="H42" s="211"/>
      <c r="I42" s="209"/>
      <c r="J42" s="210"/>
      <c r="K42" s="212"/>
      <c r="L42" s="212"/>
    </row>
    <row r="43" spans="1:12" s="24" customFormat="1" ht="45" customHeight="1" thickBot="1" x14ac:dyDescent="0.25">
      <c r="A43" s="189"/>
      <c r="B43" s="190"/>
      <c r="C43" s="191"/>
      <c r="D43" s="192"/>
      <c r="E43" s="192"/>
      <c r="F43" s="192"/>
      <c r="H43" s="672" t="s">
        <v>195</v>
      </c>
      <c r="I43" s="673"/>
      <c r="J43" s="674"/>
      <c r="K43" s="212"/>
      <c r="L43" s="212"/>
    </row>
    <row r="44" spans="1:12" s="24" customFormat="1" ht="28.5" customHeight="1" thickBot="1" x14ac:dyDescent="0.25">
      <c r="A44" s="681">
        <v>22</v>
      </c>
      <c r="B44" s="683" t="s">
        <v>197</v>
      </c>
      <c r="C44" s="684"/>
      <c r="D44" s="684"/>
      <c r="E44" s="684"/>
      <c r="F44" s="684"/>
      <c r="G44" s="685"/>
      <c r="H44" s="782">
        <v>0</v>
      </c>
      <c r="I44" s="783"/>
      <c r="J44" s="784"/>
      <c r="K44" s="212"/>
      <c r="L44" s="212"/>
    </row>
    <row r="45" spans="1:12" s="24" customFormat="1" ht="36" customHeight="1" thickBot="1" x14ac:dyDescent="0.25">
      <c r="A45" s="682"/>
      <c r="B45" s="686" t="s">
        <v>194</v>
      </c>
      <c r="C45" s="687"/>
      <c r="D45" s="687"/>
      <c r="E45" s="687"/>
      <c r="F45" s="687"/>
      <c r="G45" s="688"/>
      <c r="H45" s="785"/>
      <c r="I45" s="786"/>
      <c r="J45" s="787"/>
      <c r="K45" s="212"/>
      <c r="L45" s="212"/>
    </row>
    <row r="46" spans="1:12" s="24" customFormat="1" x14ac:dyDescent="0.2">
      <c r="A46" s="189"/>
      <c r="B46" s="207"/>
      <c r="C46" s="208"/>
      <c r="D46" s="210"/>
      <c r="E46" s="211"/>
      <c r="F46" s="211"/>
      <c r="G46" s="211"/>
      <c r="H46" s="211"/>
      <c r="I46" s="209"/>
      <c r="J46" s="210"/>
      <c r="K46" s="212"/>
      <c r="L46" s="212"/>
    </row>
    <row r="47" spans="1:12" s="24" customFormat="1" x14ac:dyDescent="0.2">
      <c r="A47" s="189"/>
      <c r="B47" s="207"/>
      <c r="C47" s="208"/>
      <c r="D47" s="210"/>
      <c r="E47" s="211"/>
      <c r="F47" s="211"/>
      <c r="G47" s="211"/>
      <c r="H47" s="211"/>
      <c r="I47" s="209"/>
      <c r="J47" s="210"/>
      <c r="K47" s="212"/>
      <c r="L47" s="212"/>
    </row>
    <row r="48" spans="1:12" s="24" customFormat="1" ht="13.5" thickBot="1" x14ac:dyDescent="0.25">
      <c r="A48" s="189"/>
      <c r="B48" s="207"/>
      <c r="C48" s="208"/>
      <c r="D48" s="210"/>
      <c r="E48" s="211"/>
      <c r="F48" s="211"/>
      <c r="G48" s="211"/>
      <c r="H48" s="211"/>
      <c r="I48" s="209"/>
      <c r="J48" s="210"/>
      <c r="K48" s="212"/>
      <c r="L48" s="212"/>
    </row>
    <row r="49" spans="1:12" s="24" customFormat="1" ht="41.25" customHeight="1" thickBot="1" x14ac:dyDescent="0.25">
      <c r="A49" s="189"/>
      <c r="B49" s="190"/>
      <c r="C49" s="191"/>
      <c r="D49" s="192"/>
      <c r="E49" s="192"/>
      <c r="F49" s="192"/>
      <c r="H49" s="672" t="s">
        <v>401</v>
      </c>
      <c r="I49" s="673"/>
      <c r="J49" s="674"/>
      <c r="K49" s="212"/>
      <c r="L49" s="212"/>
    </row>
    <row r="50" spans="1:12" s="24" customFormat="1" ht="30" customHeight="1" thickBot="1" x14ac:dyDescent="0.25">
      <c r="A50" s="681">
        <v>23</v>
      </c>
      <c r="B50" s="683" t="s">
        <v>400</v>
      </c>
      <c r="C50" s="684"/>
      <c r="D50" s="684"/>
      <c r="E50" s="684"/>
      <c r="F50" s="684"/>
      <c r="G50" s="685"/>
      <c r="H50" s="782">
        <v>0</v>
      </c>
      <c r="I50" s="783"/>
      <c r="J50" s="784"/>
      <c r="K50" s="212"/>
      <c r="L50" s="212"/>
    </row>
    <row r="51" spans="1:12" s="24" customFormat="1" ht="28.5" customHeight="1" thickBot="1" x14ac:dyDescent="0.25">
      <c r="A51" s="682"/>
      <c r="B51" s="686" t="s">
        <v>194</v>
      </c>
      <c r="C51" s="687"/>
      <c r="D51" s="687"/>
      <c r="E51" s="687"/>
      <c r="F51" s="687"/>
      <c r="G51" s="688"/>
      <c r="H51" s="785"/>
      <c r="I51" s="786"/>
      <c r="J51" s="787"/>
      <c r="K51" s="212"/>
      <c r="L51" s="212"/>
    </row>
    <row r="52" spans="1:12" s="23" customFormat="1" ht="15.75" customHeight="1" x14ac:dyDescent="0.2"/>
    <row r="53" spans="1:12" s="23" customFormat="1" ht="15.75" customHeight="1" x14ac:dyDescent="0.2">
      <c r="A53" s="8" t="s">
        <v>339</v>
      </c>
    </row>
    <row r="54" spans="1:12" s="23" customFormat="1" ht="68.25" customHeight="1" x14ac:dyDescent="0.2">
      <c r="A54" s="803" t="s">
        <v>378</v>
      </c>
      <c r="B54" s="803"/>
      <c r="C54" s="803"/>
      <c r="D54" s="803"/>
      <c r="E54" s="803"/>
      <c r="F54" s="803"/>
      <c r="G54" s="803"/>
      <c r="H54" s="803"/>
      <c r="I54" s="803"/>
    </row>
    <row r="55" spans="1:12" ht="12.75" customHeight="1" x14ac:dyDescent="0.2">
      <c r="A55" s="40"/>
      <c r="I55" s="54"/>
    </row>
    <row r="56" spans="1:12" ht="12.75" customHeight="1" thickBot="1" x14ac:dyDescent="0.25"/>
    <row r="57" spans="1:12" ht="28.5" customHeight="1" thickBot="1" x14ac:dyDescent="0.25">
      <c r="A57" s="788" t="s">
        <v>122</v>
      </c>
      <c r="B57" s="804" t="s">
        <v>20</v>
      </c>
      <c r="C57" s="805"/>
      <c r="D57" s="805"/>
      <c r="E57" s="805"/>
      <c r="F57" s="805"/>
      <c r="G57" s="805"/>
      <c r="H57" s="805"/>
      <c r="I57" s="805"/>
      <c r="J57" s="805"/>
      <c r="K57" s="805"/>
      <c r="L57" s="806"/>
    </row>
    <row r="58" spans="1:12" ht="77.25" thickBot="1" x14ac:dyDescent="0.25">
      <c r="A58" s="789"/>
      <c r="B58" s="488" t="s">
        <v>21</v>
      </c>
      <c r="C58" s="790" t="s">
        <v>22</v>
      </c>
      <c r="D58" s="790"/>
      <c r="E58" s="790"/>
      <c r="F58" s="790"/>
      <c r="G58" s="791"/>
      <c r="H58" s="486" t="s">
        <v>121</v>
      </c>
      <c r="I58" s="472" t="s">
        <v>273</v>
      </c>
      <c r="J58" s="471" t="s">
        <v>274</v>
      </c>
      <c r="K58" s="517" t="s">
        <v>376</v>
      </c>
      <c r="L58" s="517" t="s">
        <v>377</v>
      </c>
    </row>
    <row r="59" spans="1:12" ht="22.5" customHeight="1" x14ac:dyDescent="0.2">
      <c r="A59" s="319" t="s">
        <v>111</v>
      </c>
      <c r="B59" s="62" t="s">
        <v>112</v>
      </c>
      <c r="C59" s="762" t="s">
        <v>279</v>
      </c>
      <c r="D59" s="762"/>
      <c r="E59" s="762"/>
      <c r="F59" s="762"/>
      <c r="G59" s="762"/>
      <c r="H59" s="489" t="s">
        <v>280</v>
      </c>
      <c r="I59" s="490" t="s">
        <v>108</v>
      </c>
      <c r="J59" s="491" t="s">
        <v>109</v>
      </c>
      <c r="K59" s="492" t="s">
        <v>340</v>
      </c>
      <c r="L59" s="493" t="s">
        <v>341</v>
      </c>
    </row>
    <row r="60" spans="1:12" ht="22.5" customHeight="1" x14ac:dyDescent="0.2">
      <c r="A60" s="196">
        <v>24</v>
      </c>
      <c r="B60" s="197"/>
      <c r="C60" s="748" t="s">
        <v>33</v>
      </c>
      <c r="D60" s="749"/>
      <c r="E60" s="749"/>
      <c r="F60" s="749"/>
      <c r="G60" s="749"/>
      <c r="H60" s="482">
        <v>0</v>
      </c>
      <c r="I60" s="483">
        <f>H60*'Extended Guarantees'!$E$15</f>
        <v>0</v>
      </c>
      <c r="J60" s="483">
        <f>H60*'Extended Guarantees'!$K$15</f>
        <v>0</v>
      </c>
      <c r="K60" s="483">
        <f>'Extended Guarantees'!$E$18*H60</f>
        <v>0</v>
      </c>
      <c r="L60" s="483">
        <f>'Extended Guarantees'!$K$18*H60</f>
        <v>0</v>
      </c>
    </row>
    <row r="61" spans="1:12" ht="22.5" customHeight="1" x14ac:dyDescent="0.2">
      <c r="A61" s="196">
        <v>25</v>
      </c>
      <c r="B61" s="197"/>
      <c r="C61" s="748" t="s">
        <v>34</v>
      </c>
      <c r="D61" s="749"/>
      <c r="E61" s="749"/>
      <c r="F61" s="749"/>
      <c r="G61" s="749"/>
      <c r="H61" s="482">
        <v>0</v>
      </c>
      <c r="I61" s="483">
        <f>H61*'Extended Guarantees'!$E$15</f>
        <v>0</v>
      </c>
      <c r="J61" s="483">
        <f>H61*'Extended Guarantees'!$K$15</f>
        <v>0</v>
      </c>
      <c r="K61" s="483">
        <f>'Extended Guarantees'!$E$18*H61</f>
        <v>0</v>
      </c>
      <c r="L61" s="483">
        <f>'Extended Guarantees'!$K$18*H61</f>
        <v>0</v>
      </c>
    </row>
    <row r="62" spans="1:12" ht="22.5" customHeight="1" x14ac:dyDescent="0.2">
      <c r="A62" s="196">
        <v>26</v>
      </c>
      <c r="B62" s="198"/>
      <c r="C62" s="748" t="s">
        <v>35</v>
      </c>
      <c r="D62" s="749"/>
      <c r="E62" s="749"/>
      <c r="F62" s="749"/>
      <c r="G62" s="749"/>
      <c r="H62" s="482">
        <v>0</v>
      </c>
      <c r="I62" s="483">
        <f>H62*'Extended Guarantees'!$E$15</f>
        <v>0</v>
      </c>
      <c r="J62" s="483">
        <f>H62*'Extended Guarantees'!$K$15</f>
        <v>0</v>
      </c>
      <c r="K62" s="483">
        <f>'Extended Guarantees'!$E$18*H62</f>
        <v>0</v>
      </c>
      <c r="L62" s="483">
        <f>'Extended Guarantees'!$K$18*H62</f>
        <v>0</v>
      </c>
    </row>
    <row r="63" spans="1:12" ht="22.5" customHeight="1" x14ac:dyDescent="0.2">
      <c r="A63" s="196">
        <v>27</v>
      </c>
      <c r="B63" s="197"/>
      <c r="C63" s="748" t="s">
        <v>36</v>
      </c>
      <c r="D63" s="749"/>
      <c r="E63" s="749"/>
      <c r="F63" s="749"/>
      <c r="G63" s="749"/>
      <c r="H63" s="482">
        <v>0</v>
      </c>
      <c r="I63" s="483">
        <f>H63*'Extended Guarantees'!$E$15</f>
        <v>0</v>
      </c>
      <c r="J63" s="483">
        <f>H63*'Extended Guarantees'!$K$15</f>
        <v>0</v>
      </c>
      <c r="K63" s="483">
        <f>'Extended Guarantees'!$E$18*H63</f>
        <v>0</v>
      </c>
      <c r="L63" s="483">
        <f>'Extended Guarantees'!$K$18*H63</f>
        <v>0</v>
      </c>
    </row>
    <row r="64" spans="1:12" ht="22.5" customHeight="1" x14ac:dyDescent="0.2">
      <c r="A64" s="196">
        <v>28</v>
      </c>
      <c r="B64" s="197"/>
      <c r="C64" s="748" t="s">
        <v>37</v>
      </c>
      <c r="D64" s="749"/>
      <c r="E64" s="749"/>
      <c r="F64" s="749"/>
      <c r="G64" s="749"/>
      <c r="H64" s="482">
        <v>0</v>
      </c>
      <c r="I64" s="483">
        <f>H64*'Extended Guarantees'!$E$15</f>
        <v>0</v>
      </c>
      <c r="J64" s="483">
        <f>H64*'Extended Guarantees'!$K$15</f>
        <v>0</v>
      </c>
      <c r="K64" s="483">
        <f>'Extended Guarantees'!$E$18*H64</f>
        <v>0</v>
      </c>
      <c r="L64" s="483">
        <f>'Extended Guarantees'!$K$18*H64</f>
        <v>0</v>
      </c>
    </row>
    <row r="65" spans="1:12" ht="22.5" customHeight="1" x14ac:dyDescent="0.2">
      <c r="A65" s="196">
        <v>29</v>
      </c>
      <c r="B65" s="197"/>
      <c r="C65" s="748" t="s">
        <v>38</v>
      </c>
      <c r="D65" s="749"/>
      <c r="E65" s="749"/>
      <c r="F65" s="749"/>
      <c r="G65" s="749"/>
      <c r="H65" s="482">
        <v>0</v>
      </c>
      <c r="I65" s="483">
        <f>H65*'Extended Guarantees'!$E$15</f>
        <v>0</v>
      </c>
      <c r="J65" s="483">
        <f>H65*'Extended Guarantees'!$K$15</f>
        <v>0</v>
      </c>
      <c r="K65" s="483">
        <f>'Extended Guarantees'!$E$18*H65</f>
        <v>0</v>
      </c>
      <c r="L65" s="483">
        <f>'Extended Guarantees'!$K$18*H65</f>
        <v>0</v>
      </c>
    </row>
    <row r="66" spans="1:12" ht="22.5" customHeight="1" x14ac:dyDescent="0.2">
      <c r="A66" s="196">
        <v>30</v>
      </c>
      <c r="B66" s="197"/>
      <c r="C66" s="748" t="s">
        <v>39</v>
      </c>
      <c r="D66" s="749"/>
      <c r="E66" s="749"/>
      <c r="F66" s="749"/>
      <c r="G66" s="749"/>
      <c r="H66" s="482">
        <v>0</v>
      </c>
      <c r="I66" s="483">
        <f>H66*'Extended Guarantees'!$E$15</f>
        <v>0</v>
      </c>
      <c r="J66" s="483">
        <f>H66*'Extended Guarantees'!$K$15</f>
        <v>0</v>
      </c>
      <c r="K66" s="483">
        <f>'Extended Guarantees'!$E$18*H66</f>
        <v>0</v>
      </c>
      <c r="L66" s="483">
        <f>'Extended Guarantees'!$K$18*H66</f>
        <v>0</v>
      </c>
    </row>
    <row r="67" spans="1:12" ht="22.5" customHeight="1" x14ac:dyDescent="0.2">
      <c r="A67" s="196">
        <v>31</v>
      </c>
      <c r="B67" s="197"/>
      <c r="C67" s="748" t="s">
        <v>40</v>
      </c>
      <c r="D67" s="749"/>
      <c r="E67" s="749"/>
      <c r="F67" s="749"/>
      <c r="G67" s="749"/>
      <c r="H67" s="482">
        <v>0</v>
      </c>
      <c r="I67" s="483">
        <f>H67*'Extended Guarantees'!$E$15</f>
        <v>0</v>
      </c>
      <c r="J67" s="483">
        <f>H67*'Extended Guarantees'!$K$15</f>
        <v>0</v>
      </c>
      <c r="K67" s="483">
        <f>'Extended Guarantees'!$E$18*H67</f>
        <v>0</v>
      </c>
      <c r="L67" s="483">
        <f>'Extended Guarantees'!$K$18*H67</f>
        <v>0</v>
      </c>
    </row>
    <row r="68" spans="1:12" ht="22.5" customHeight="1" x14ac:dyDescent="0.2">
      <c r="A68" s="196">
        <v>32</v>
      </c>
      <c r="B68" s="197"/>
      <c r="C68" s="748" t="s">
        <v>41</v>
      </c>
      <c r="D68" s="749"/>
      <c r="E68" s="749"/>
      <c r="F68" s="749"/>
      <c r="G68" s="749"/>
      <c r="H68" s="482">
        <v>0</v>
      </c>
      <c r="I68" s="483">
        <f>H68*'Extended Guarantees'!$E$15</f>
        <v>0</v>
      </c>
      <c r="J68" s="483">
        <f>H68*'Extended Guarantees'!$K$15</f>
        <v>0</v>
      </c>
      <c r="K68" s="483">
        <f>'Extended Guarantees'!$E$18*H68</f>
        <v>0</v>
      </c>
      <c r="L68" s="483">
        <f>'Extended Guarantees'!$K$18*H68</f>
        <v>0</v>
      </c>
    </row>
    <row r="69" spans="1:12" ht="22.5" customHeight="1" x14ac:dyDescent="0.2">
      <c r="A69" s="196">
        <v>33</v>
      </c>
      <c r="B69" s="197"/>
      <c r="C69" s="748" t="s">
        <v>119</v>
      </c>
      <c r="D69" s="749"/>
      <c r="E69" s="749"/>
      <c r="F69" s="749"/>
      <c r="G69" s="749"/>
      <c r="H69" s="482">
        <v>0</v>
      </c>
      <c r="I69" s="483">
        <f>H69*'Extended Guarantees'!$E$15</f>
        <v>0</v>
      </c>
      <c r="J69" s="483">
        <f>H69*'Extended Guarantees'!$K$15</f>
        <v>0</v>
      </c>
      <c r="K69" s="483">
        <f>'Extended Guarantees'!$E$18*H69</f>
        <v>0</v>
      </c>
      <c r="L69" s="483">
        <f>'Extended Guarantees'!$K$18*H69</f>
        <v>0</v>
      </c>
    </row>
    <row r="70" spans="1:12" ht="22.5" customHeight="1" x14ac:dyDescent="0.2">
      <c r="A70" s="196">
        <v>34</v>
      </c>
      <c r="B70" s="197"/>
      <c r="C70" s="748" t="s">
        <v>90</v>
      </c>
      <c r="D70" s="749"/>
      <c r="E70" s="749"/>
      <c r="F70" s="749"/>
      <c r="G70" s="749"/>
      <c r="H70" s="482">
        <v>0</v>
      </c>
      <c r="I70" s="483">
        <f>H70*'Extended Guarantees'!$E$15</f>
        <v>0</v>
      </c>
      <c r="J70" s="483">
        <f>H70*'Extended Guarantees'!$K$15</f>
        <v>0</v>
      </c>
      <c r="K70" s="483">
        <f>'Extended Guarantees'!$E$18*H70</f>
        <v>0</v>
      </c>
      <c r="L70" s="483">
        <f>'Extended Guarantees'!$K$18*H70</f>
        <v>0</v>
      </c>
    </row>
    <row r="71" spans="1:12" ht="22.5" customHeight="1" x14ac:dyDescent="0.2">
      <c r="A71" s="196">
        <v>35</v>
      </c>
      <c r="B71" s="197"/>
      <c r="C71" s="748" t="s">
        <v>91</v>
      </c>
      <c r="D71" s="749"/>
      <c r="E71" s="749"/>
      <c r="F71" s="749"/>
      <c r="G71" s="749"/>
      <c r="H71" s="482">
        <v>0</v>
      </c>
      <c r="I71" s="483">
        <f>H71*'Extended Guarantees'!$E$15</f>
        <v>0</v>
      </c>
      <c r="J71" s="483">
        <f>H71*'Extended Guarantees'!$K$15</f>
        <v>0</v>
      </c>
      <c r="K71" s="483">
        <f>'Extended Guarantees'!$E$18*H71</f>
        <v>0</v>
      </c>
      <c r="L71" s="483">
        <f>'Extended Guarantees'!$K$18*H71</f>
        <v>0</v>
      </c>
    </row>
    <row r="72" spans="1:12" ht="22.5" customHeight="1" x14ac:dyDescent="0.2">
      <c r="A72" s="196">
        <v>36</v>
      </c>
      <c r="B72" s="197"/>
      <c r="C72" s="748" t="s">
        <v>99</v>
      </c>
      <c r="D72" s="749"/>
      <c r="E72" s="749"/>
      <c r="F72" s="749"/>
      <c r="G72" s="749"/>
      <c r="H72" s="482">
        <v>0</v>
      </c>
      <c r="I72" s="483">
        <f>H72*'Extended Guarantees'!$E$15</f>
        <v>0</v>
      </c>
      <c r="J72" s="483">
        <f>H72*'Extended Guarantees'!$K$15</f>
        <v>0</v>
      </c>
      <c r="K72" s="483">
        <f>'Extended Guarantees'!$E$18*H72</f>
        <v>0</v>
      </c>
      <c r="L72" s="483">
        <f>'Extended Guarantees'!$K$18*H72</f>
        <v>0</v>
      </c>
    </row>
    <row r="73" spans="1:12" ht="22.5" customHeight="1" x14ac:dyDescent="0.2">
      <c r="A73" s="196">
        <v>37</v>
      </c>
      <c r="B73" s="197"/>
      <c r="C73" s="751" t="s">
        <v>87</v>
      </c>
      <c r="D73" s="752"/>
      <c r="E73" s="752"/>
      <c r="F73" s="752"/>
      <c r="G73" s="752"/>
      <c r="H73" s="482">
        <v>0</v>
      </c>
      <c r="I73" s="483">
        <f>H73*'Extended Guarantees'!$E$15</f>
        <v>0</v>
      </c>
      <c r="J73" s="483">
        <f>H73*'Extended Guarantees'!$K$15</f>
        <v>0</v>
      </c>
      <c r="K73" s="483">
        <f>'Extended Guarantees'!$E$18*H73</f>
        <v>0</v>
      </c>
      <c r="L73" s="483">
        <f>'Extended Guarantees'!$K$18*H73</f>
        <v>0</v>
      </c>
    </row>
    <row r="74" spans="1:12" ht="22.5" customHeight="1" x14ac:dyDescent="0.2">
      <c r="A74" s="196">
        <v>38</v>
      </c>
      <c r="B74" s="197"/>
      <c r="C74" s="748"/>
      <c r="D74" s="749"/>
      <c r="E74" s="749"/>
      <c r="F74" s="749"/>
      <c r="G74" s="749"/>
      <c r="H74" s="482">
        <v>0</v>
      </c>
      <c r="I74" s="483">
        <f>H74*'Extended Guarantees'!$E$15</f>
        <v>0</v>
      </c>
      <c r="J74" s="483">
        <f>H74*'Extended Guarantees'!$K$15</f>
        <v>0</v>
      </c>
      <c r="K74" s="483">
        <f>'Extended Guarantees'!$E$18*H74</f>
        <v>0</v>
      </c>
      <c r="L74" s="483">
        <f>'Extended Guarantees'!$K$18*H74</f>
        <v>0</v>
      </c>
    </row>
    <row r="75" spans="1:12" ht="22.5" customHeight="1" x14ac:dyDescent="0.2">
      <c r="A75" s="196">
        <v>39</v>
      </c>
      <c r="B75" s="197"/>
      <c r="C75" s="748"/>
      <c r="D75" s="749"/>
      <c r="E75" s="749"/>
      <c r="F75" s="749"/>
      <c r="G75" s="749"/>
      <c r="H75" s="482">
        <v>0</v>
      </c>
      <c r="I75" s="483">
        <f>H75*'Extended Guarantees'!$E$15</f>
        <v>0</v>
      </c>
      <c r="J75" s="483">
        <f>H75*'Extended Guarantees'!$K$15</f>
        <v>0</v>
      </c>
      <c r="K75" s="483">
        <f>'Extended Guarantees'!$E$18*H75</f>
        <v>0</v>
      </c>
      <c r="L75" s="483">
        <f>'Extended Guarantees'!$K$18*H75</f>
        <v>0</v>
      </c>
    </row>
    <row r="76" spans="1:12" ht="22.5" customHeight="1" thickBot="1" x14ac:dyDescent="0.25">
      <c r="A76" s="494"/>
      <c r="B76" s="495"/>
      <c r="C76" s="750"/>
      <c r="D76" s="750"/>
      <c r="E76" s="750"/>
      <c r="F76" s="750"/>
      <c r="G76" s="750"/>
      <c r="H76" s="496"/>
      <c r="I76" s="497"/>
      <c r="J76" s="477"/>
      <c r="K76" s="480"/>
      <c r="L76" s="479"/>
    </row>
  </sheetData>
  <protectedRanges>
    <protectedRange password="812D" sqref="K11:O30" name="Range3" securityDescriptor="O:WDG:WDD:(A;;CC;;;WD)"/>
    <protectedRange password="812D" sqref="D21:G22 B21:B22 B23:G30 B11:G20" name="Range1" securityDescriptor="O:WDG:WDD:(A;;CC;;;WD)"/>
    <protectedRange password="812D" sqref="C22" name="Range2_2" securityDescriptor="O:WDG:WDD:(A;;CC;;;WD)"/>
    <protectedRange password="812D" sqref="C21" name="Range2_1_1" securityDescriptor="O:WDG:WDD:(A;;CC;;;WD)"/>
    <protectedRange password="812D" sqref="K57 B60:H75" name="Range5_1_1_1_1" securityDescriptor="O:WDG:WDD:(A;;CC;;;WD)"/>
    <protectedRange password="812D" sqref="I60:J75" name="Range1_3_1_1_1" securityDescriptor="O:WDG:WDD:(A;;CC;;;WD)"/>
  </protectedRanges>
  <mergeCells count="64">
    <mergeCell ref="K27:O27"/>
    <mergeCell ref="K28:O28"/>
    <mergeCell ref="K29:O29"/>
    <mergeCell ref="K30:O30"/>
    <mergeCell ref="K39:K40"/>
    <mergeCell ref="L39:L40"/>
    <mergeCell ref="K22:O22"/>
    <mergeCell ref="K23:O23"/>
    <mergeCell ref="K24:O24"/>
    <mergeCell ref="K25:O25"/>
    <mergeCell ref="K26:O26"/>
    <mergeCell ref="K17:O17"/>
    <mergeCell ref="K18:O18"/>
    <mergeCell ref="K19:O19"/>
    <mergeCell ref="K20:O20"/>
    <mergeCell ref="K21:O21"/>
    <mergeCell ref="K12:O12"/>
    <mergeCell ref="K13:O13"/>
    <mergeCell ref="K14:O14"/>
    <mergeCell ref="K15:O15"/>
    <mergeCell ref="K16:O16"/>
    <mergeCell ref="B2:I4"/>
    <mergeCell ref="D7:H7"/>
    <mergeCell ref="J7:L7"/>
    <mergeCell ref="K8:O10"/>
    <mergeCell ref="K11:O11"/>
    <mergeCell ref="H49:J49"/>
    <mergeCell ref="A50:A51"/>
    <mergeCell ref="J39:J40"/>
    <mergeCell ref="B50:G50"/>
    <mergeCell ref="H50:J51"/>
    <mergeCell ref="B40:G40"/>
    <mergeCell ref="A39:A40"/>
    <mergeCell ref="B39:G39"/>
    <mergeCell ref="H39:H40"/>
    <mergeCell ref="I39:I40"/>
    <mergeCell ref="H43:J43"/>
    <mergeCell ref="A44:A45"/>
    <mergeCell ref="B44:G44"/>
    <mergeCell ref="H44:J45"/>
    <mergeCell ref="B45:G45"/>
    <mergeCell ref="B51:G51"/>
    <mergeCell ref="C63:G63"/>
    <mergeCell ref="C64:G64"/>
    <mergeCell ref="A57:A58"/>
    <mergeCell ref="C58:G58"/>
    <mergeCell ref="C59:G59"/>
    <mergeCell ref="C62:G62"/>
    <mergeCell ref="A54:I54"/>
    <mergeCell ref="C75:G75"/>
    <mergeCell ref="C76:G76"/>
    <mergeCell ref="B57:L57"/>
    <mergeCell ref="C70:G70"/>
    <mergeCell ref="C71:G71"/>
    <mergeCell ref="C72:G72"/>
    <mergeCell ref="C73:G73"/>
    <mergeCell ref="C74:G74"/>
    <mergeCell ref="C65:G65"/>
    <mergeCell ref="C66:G66"/>
    <mergeCell ref="C67:G67"/>
    <mergeCell ref="C68:G68"/>
    <mergeCell ref="C69:G69"/>
    <mergeCell ref="C60:G60"/>
    <mergeCell ref="C61:G61"/>
  </mergeCells>
  <pageMargins left="0.55118110236220474" right="0.55118110236220474" top="0.98425196850393704" bottom="0.98425196850393704" header="0.51181102362204722" footer="0.51181102362204722"/>
  <pageSetup paperSize="9" scale="63" firstPageNumber="0" fitToHeight="0" orientation="landscape" horizontalDpi="300" verticalDpi="300" r:id="rId1"/>
  <headerFooter alignWithMargins="0">
    <oddHeader>&amp;CDIGIT/R3/PO/2016/020 – DCCS - Annex 6: Financial Evaluation Questionnaire
Tenderer.......................</oddHeader>
    <oddFooter>&amp;LAdvanced 4 sockets Rackable&amp;R&amp;P/&amp;N</oddFooter>
  </headerFooter>
  <rowBreaks count="1" manualBreakCount="1">
    <brk id="51" max="14"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tabColor indexed="11"/>
    <pageSetUpPr fitToPage="1"/>
  </sheetPr>
  <dimension ref="A1:G19"/>
  <sheetViews>
    <sheetView zoomScaleNormal="100" zoomScaleSheetLayoutView="100" workbookViewId="0">
      <selection activeCell="F13" sqref="F13"/>
    </sheetView>
  </sheetViews>
  <sheetFormatPr defaultRowHeight="12.75" x14ac:dyDescent="0.2"/>
  <cols>
    <col min="1" max="1" width="37.5703125" customWidth="1"/>
    <col min="2" max="6" width="23.7109375" customWidth="1"/>
    <col min="7" max="7" width="13.5703125" customWidth="1"/>
  </cols>
  <sheetData>
    <row r="1" spans="1:7" ht="21" customHeight="1" thickBot="1" x14ac:dyDescent="0.25"/>
    <row r="2" spans="1:7" s="2" customFormat="1" ht="58.5" customHeight="1" thickBot="1" x14ac:dyDescent="0.25">
      <c r="A2" s="90" t="s">
        <v>143</v>
      </c>
      <c r="B2" s="810" t="s">
        <v>374</v>
      </c>
      <c r="C2" s="811"/>
      <c r="D2" s="811"/>
      <c r="E2" s="811"/>
      <c r="F2" s="812"/>
    </row>
    <row r="3" spans="1:7" s="2" customFormat="1" ht="13.5" thickBot="1" x14ac:dyDescent="0.25">
      <c r="A3" s="6"/>
      <c r="B3" s="53"/>
      <c r="C3" s="6"/>
      <c r="D3" s="6"/>
      <c r="E3" s="6"/>
    </row>
    <row r="4" spans="1:7" ht="30.75" customHeight="1" thickBot="1" x14ac:dyDescent="0.25">
      <c r="A4" s="352" t="s">
        <v>148</v>
      </c>
      <c r="B4" s="353" t="s">
        <v>325</v>
      </c>
      <c r="C4" s="353" t="s">
        <v>183</v>
      </c>
      <c r="D4" s="353" t="s">
        <v>184</v>
      </c>
      <c r="E4" s="353" t="s">
        <v>185</v>
      </c>
      <c r="F4" s="354" t="s">
        <v>186</v>
      </c>
    </row>
    <row r="5" spans="1:7" ht="32.25" customHeight="1" x14ac:dyDescent="0.2">
      <c r="A5" s="349" t="s">
        <v>368</v>
      </c>
      <c r="B5" s="350">
        <v>0</v>
      </c>
      <c r="C5" s="350">
        <v>0</v>
      </c>
      <c r="D5" s="350">
        <v>0</v>
      </c>
      <c r="E5" s="350">
        <v>0</v>
      </c>
      <c r="F5" s="351">
        <v>0</v>
      </c>
    </row>
    <row r="6" spans="1:7" ht="30.75" customHeight="1" x14ac:dyDescent="0.2">
      <c r="A6" s="120" t="s">
        <v>373</v>
      </c>
      <c r="B6" s="287">
        <v>0</v>
      </c>
      <c r="C6" s="287">
        <v>0</v>
      </c>
      <c r="D6" s="287">
        <v>0</v>
      </c>
      <c r="E6" s="287">
        <v>0</v>
      </c>
      <c r="F6" s="288">
        <v>0</v>
      </c>
    </row>
    <row r="7" spans="1:7" ht="27.75" customHeight="1" x14ac:dyDescent="0.2">
      <c r="A7" s="121" t="s">
        <v>369</v>
      </c>
      <c r="B7" s="287">
        <v>0</v>
      </c>
      <c r="C7" s="287">
        <v>0</v>
      </c>
      <c r="D7" s="287">
        <v>0</v>
      </c>
      <c r="E7" s="287">
        <v>0</v>
      </c>
      <c r="F7" s="288">
        <v>0</v>
      </c>
    </row>
    <row r="8" spans="1:7" ht="38.25" x14ac:dyDescent="0.2">
      <c r="A8" s="120" t="s">
        <v>372</v>
      </c>
      <c r="B8" s="287">
        <v>0</v>
      </c>
      <c r="C8" s="287">
        <v>0</v>
      </c>
      <c r="D8" s="287">
        <v>0</v>
      </c>
      <c r="E8" s="287">
        <v>0</v>
      </c>
      <c r="F8" s="288">
        <v>0</v>
      </c>
    </row>
    <row r="9" spans="1:7" ht="27" customHeight="1" x14ac:dyDescent="0.2">
      <c r="A9" s="121" t="s">
        <v>370</v>
      </c>
      <c r="B9" s="287">
        <v>0</v>
      </c>
      <c r="C9" s="287">
        <v>0</v>
      </c>
      <c r="D9" s="287">
        <v>0</v>
      </c>
      <c r="E9" s="287">
        <v>0</v>
      </c>
      <c r="F9" s="288">
        <v>0</v>
      </c>
      <c r="G9" s="23"/>
    </row>
    <row r="10" spans="1:7" ht="28.5" customHeight="1" thickBot="1" x14ac:dyDescent="0.25">
      <c r="A10" s="239" t="s">
        <v>371</v>
      </c>
      <c r="B10" s="289">
        <v>0</v>
      </c>
      <c r="C10" s="289">
        <v>0</v>
      </c>
      <c r="D10" s="289">
        <v>0</v>
      </c>
      <c r="E10" s="289">
        <v>0</v>
      </c>
      <c r="F10" s="290">
        <v>0</v>
      </c>
      <c r="G10" s="23"/>
    </row>
    <row r="11" spans="1:7" x14ac:dyDescent="0.2">
      <c r="A11" s="51"/>
      <c r="B11" s="44"/>
    </row>
    <row r="12" spans="1:7" ht="13.5" thickBot="1" x14ac:dyDescent="0.25"/>
    <row r="13" spans="1:7" ht="31.5" customHeight="1" thickBot="1" x14ac:dyDescent="0.25">
      <c r="A13" s="813" t="s">
        <v>367</v>
      </c>
      <c r="B13" s="814"/>
      <c r="C13" s="807" t="s">
        <v>151</v>
      </c>
      <c r="D13" s="808"/>
      <c r="E13" s="809"/>
      <c r="G13" t="s">
        <v>294</v>
      </c>
    </row>
    <row r="14" spans="1:7" ht="13.5" thickBot="1" x14ac:dyDescent="0.25"/>
    <row r="15" spans="1:7" ht="37.5" customHeight="1" x14ac:dyDescent="0.2">
      <c r="A15" s="240" t="s">
        <v>123</v>
      </c>
      <c r="B15" s="241" t="s">
        <v>124</v>
      </c>
    </row>
    <row r="16" spans="1:7" ht="61.5" customHeight="1" x14ac:dyDescent="0.2">
      <c r="A16" s="121" t="s">
        <v>336</v>
      </c>
      <c r="B16" s="286">
        <v>0</v>
      </c>
    </row>
    <row r="17" spans="1:2" ht="63" customHeight="1" thickBot="1" x14ac:dyDescent="0.25">
      <c r="A17" s="239" t="s">
        <v>345</v>
      </c>
      <c r="B17" s="291">
        <v>0</v>
      </c>
    </row>
    <row r="18" spans="1:2" ht="30.75" customHeight="1" x14ac:dyDescent="0.2">
      <c r="A18" s="77"/>
      <c r="B18" s="78"/>
    </row>
    <row r="19" spans="1:2" x14ac:dyDescent="0.2">
      <c r="A19" s="77"/>
      <c r="B19" s="78"/>
    </row>
  </sheetData>
  <protectedRanges>
    <protectedRange password="812D" sqref="B16:B17 B5:F10" name="Range1" securityDescriptor="O:WDG:WDD:(A;;CC;;;WD)"/>
  </protectedRanges>
  <customSheetViews>
    <customSheetView guid="{66274A6A-8D18-4556-AF0E-5DD8EDA1804E}" showPageBreaks="1" printArea="1" view="pageBreakPreview" showRuler="0">
      <selection activeCell="D12" sqref="D12"/>
      <pageMargins left="0.74791666666666667" right="0.74791666666666667" top="0.98402777777777783" bottom="0.98402777777777783" header="0.51180555555555562" footer="0.51180555555555562"/>
      <pageSetup paperSize="9" firstPageNumber="0" orientation="landscape" horizontalDpi="300" verticalDpi="300" r:id="rId1"/>
      <headerFooter alignWithMargins="0">
        <oddHeader>&amp;CCall for Tenders DIGIT/R2/PO/2008/027 APS II – Annex 5: Financial Evaluation Questionnaire
Tenderer:..........................</oddHeader>
        <oddFooter>&amp;LRemovals&amp;R&amp;P/&amp;N</oddFooter>
      </headerFooter>
    </customSheetView>
    <customSheetView guid="{E676EB15-F82B-4505-AFAE-B4FCD6E91606}" showPageBreaks="1" printArea="1" view="pageBreakPreview" showRuler="0">
      <selection activeCell="C5" sqref="C5"/>
      <pageMargins left="0.74791666666666667" right="0.74791666666666667" top="0.98402777777777783" bottom="0.98402777777777783" header="0.51180555555555562" footer="0.51180555555555562"/>
      <pageSetup paperSize="9" firstPageNumber="0" orientation="landscape" horizontalDpi="300" verticalDpi="300" r:id="rId2"/>
      <headerFooter alignWithMargins="0">
        <oddHeader>&amp;CCall for Tenders DIGIT/R2/PO/2008/027 APS II – Annex 5: Financial Evaluation Questionnaire
Tenderer:..........................</oddHeader>
        <oddFooter>&amp;LRemovals&amp;R&amp;P/&amp;N</oddFooter>
      </headerFooter>
    </customSheetView>
  </customSheetViews>
  <mergeCells count="3">
    <mergeCell ref="C13:E13"/>
    <mergeCell ref="B2:F2"/>
    <mergeCell ref="A13:B13"/>
  </mergeCells>
  <phoneticPr fontId="2" type="noConversion"/>
  <pageMargins left="0.74803149606299213" right="0.74803149606299213" top="0.98425196850393704" bottom="0.98425196850393704" header="0.51181102362204722" footer="0.51181102362204722"/>
  <pageSetup paperSize="9" scale="77" firstPageNumber="0" orientation="landscape" horizontalDpi="300" verticalDpi="300" r:id="rId3"/>
  <headerFooter alignWithMargins="0">
    <oddHeader>&amp;CDIGIT/R3/PO/2016/020 – DCCS - Annex 6: Financial Evaluation Questionnaire
Tenderer.......................</oddHeader>
    <oddFooter>&amp;LMoves and Extended Working Hours
&amp;R&amp;P/&amp;N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indexed="11"/>
    <pageSetUpPr fitToPage="1"/>
  </sheetPr>
  <dimension ref="A1:H17"/>
  <sheetViews>
    <sheetView zoomScaleNormal="100" zoomScaleSheetLayoutView="100" workbookViewId="0">
      <selection activeCell="B12" sqref="B12"/>
    </sheetView>
  </sheetViews>
  <sheetFormatPr defaultRowHeight="12.75" x14ac:dyDescent="0.2"/>
  <cols>
    <col min="1" max="1" width="31.42578125" customWidth="1"/>
    <col min="2" max="4" width="17" customWidth="1"/>
    <col min="5" max="5" width="16.5703125" customWidth="1"/>
    <col min="8" max="8" width="136.5703125" customWidth="1"/>
  </cols>
  <sheetData>
    <row r="1" spans="1:8" ht="16.5" customHeight="1" thickBot="1" x14ac:dyDescent="0.25"/>
    <row r="2" spans="1:8" s="2" customFormat="1" ht="36.75" customHeight="1" thickBot="1" x14ac:dyDescent="0.25">
      <c r="A2" s="815" t="s">
        <v>42</v>
      </c>
      <c r="B2" s="816"/>
      <c r="C2" s="816"/>
      <c r="D2" s="816"/>
      <c r="E2" s="817"/>
    </row>
    <row r="3" spans="1:8" s="2" customFormat="1" ht="36.75" customHeight="1" thickBot="1" x14ac:dyDescent="0.25">
      <c r="A3" s="818" t="s">
        <v>80</v>
      </c>
      <c r="B3" s="819"/>
      <c r="C3" s="819"/>
      <c r="D3" s="819"/>
      <c r="E3" s="820"/>
    </row>
    <row r="4" spans="1:8" s="2" customFormat="1" ht="18.75" thickBot="1" x14ac:dyDescent="0.25">
      <c r="A4" s="39"/>
      <c r="B4" s="39"/>
      <c r="C4" s="39"/>
      <c r="D4" s="39"/>
      <c r="E4" s="39"/>
    </row>
    <row r="5" spans="1:8" s="2" customFormat="1" ht="83.25" customHeight="1" thickBot="1" x14ac:dyDescent="0.25">
      <c r="A5" s="428" t="s">
        <v>81</v>
      </c>
      <c r="B5" s="293" t="s">
        <v>365</v>
      </c>
      <c r="C5" s="122" t="s">
        <v>189</v>
      </c>
      <c r="D5" s="122" t="s">
        <v>366</v>
      </c>
      <c r="E5" s="123" t="s">
        <v>187</v>
      </c>
    </row>
    <row r="6" spans="1:8" s="2" customFormat="1" ht="15" customHeight="1" thickBot="1" x14ac:dyDescent="0.25">
      <c r="A6" s="296" t="s">
        <v>6</v>
      </c>
      <c r="B6" s="294" t="s">
        <v>7</v>
      </c>
      <c r="C6" s="73" t="s">
        <v>190</v>
      </c>
      <c r="D6" s="73" t="s">
        <v>14</v>
      </c>
      <c r="E6" s="74" t="s">
        <v>9</v>
      </c>
    </row>
    <row r="7" spans="1:8" ht="37.5" customHeight="1" x14ac:dyDescent="0.2">
      <c r="A7" s="500" t="s">
        <v>16</v>
      </c>
      <c r="B7" s="501">
        <v>0</v>
      </c>
      <c r="C7" s="502" t="s">
        <v>96</v>
      </c>
      <c r="D7" s="502" t="s">
        <v>96</v>
      </c>
      <c r="E7" s="503" t="s">
        <v>96</v>
      </c>
    </row>
    <row r="8" spans="1:8" ht="37.5" customHeight="1" x14ac:dyDescent="0.2">
      <c r="A8" s="297" t="s">
        <v>95</v>
      </c>
      <c r="B8" s="295">
        <v>0</v>
      </c>
      <c r="C8" s="498">
        <f>B8/8</f>
        <v>0</v>
      </c>
      <c r="D8" s="295">
        <v>0</v>
      </c>
      <c r="E8" s="504">
        <v>0</v>
      </c>
    </row>
    <row r="9" spans="1:8" ht="37.5" customHeight="1" thickBot="1" x14ac:dyDescent="0.25">
      <c r="A9" s="298" t="s">
        <v>15</v>
      </c>
      <c r="B9" s="505">
        <v>0</v>
      </c>
      <c r="C9" s="499">
        <f>B9/8</f>
        <v>0</v>
      </c>
      <c r="D9" s="505">
        <v>0</v>
      </c>
      <c r="E9" s="506">
        <v>0</v>
      </c>
    </row>
    <row r="12" spans="1:8" ht="39.75" customHeight="1" x14ac:dyDescent="0.2">
      <c r="A12" s="347"/>
    </row>
    <row r="14" spans="1:8" ht="13.5" customHeight="1" x14ac:dyDescent="0.2">
      <c r="A14" s="59"/>
      <c r="B14" s="59"/>
      <c r="C14" s="59"/>
      <c r="D14" s="59"/>
    </row>
    <row r="15" spans="1:8" ht="13.5" customHeight="1" x14ac:dyDescent="0.2">
      <c r="A15" s="58"/>
      <c r="B15" s="58"/>
      <c r="C15" s="39"/>
      <c r="D15" s="39"/>
    </row>
    <row r="16" spans="1:8" ht="15" customHeight="1" x14ac:dyDescent="0.2">
      <c r="A16" s="60"/>
      <c r="B16" s="61"/>
      <c r="H16" s="292"/>
    </row>
    <row r="17" spans="1:2" ht="13.5" customHeight="1" x14ac:dyDescent="0.2">
      <c r="A17" s="60"/>
      <c r="B17" s="61"/>
    </row>
  </sheetData>
  <protectedRanges>
    <protectedRange password="812D" sqref="D8:E9 B7:B9" name="Range1" securityDescriptor="O:WDG:WDD:(A;;CC;;;WD)"/>
  </protectedRanges>
  <customSheetViews>
    <customSheetView guid="{66274A6A-8D18-4556-AF0E-5DD8EDA1804E}" showPageBreaks="1" fitToPage="1" printArea="1" view="pageBreakPreview" showRuler="0">
      <selection activeCell="E17" sqref="E17"/>
      <pageMargins left="0.74803149606299213" right="0.74803149606299213" top="0.98425196850393704" bottom="0.98425196850393704" header="0.51181102362204722" footer="0.51181102362204722"/>
      <pageSetup paperSize="9" scale="91" firstPageNumber="0" orientation="portrait" horizontalDpi="300" verticalDpi="300" r:id="rId1"/>
      <headerFooter alignWithMargins="0">
        <oddHeader>&amp;CCall for Tenders DIGIT/R2/PO/2009/043 APS II – Annex 5: Financial Evaluation Questionnaire
Tenderer:..........................</oddHeader>
        <oddFooter>&amp;LProfessional Services&amp;R&amp;P/&amp;N</oddFooter>
      </headerFooter>
    </customSheetView>
    <customSheetView guid="{E676EB15-F82B-4505-AFAE-B4FCD6E91606}" showPageBreaks="1" fitToPage="1" printArea="1" view="pageBreakPreview" showRuler="0">
      <selection activeCell="E17" sqref="E17"/>
      <pageMargins left="0.74803149606299213" right="0.74803149606299213" top="0.98425196850393704" bottom="0.98425196850393704" header="0.51181102362204722" footer="0.51181102362204722"/>
      <pageSetup paperSize="9" scale="90" firstPageNumber="0" orientation="portrait" horizontalDpi="300" verticalDpi="300" r:id="rId2"/>
      <headerFooter alignWithMargins="0">
        <oddHeader>&amp;CCall for Tenders DIGIT/R2/PO/2009/043 APS II – Annex 5: Financial Evaluation Questionnaire
Tenderer:..........................</oddHeader>
        <oddFooter>&amp;LProfessional Services&amp;R&amp;P/&amp;N</oddFooter>
      </headerFooter>
    </customSheetView>
  </customSheetViews>
  <mergeCells count="2">
    <mergeCell ref="A2:E2"/>
    <mergeCell ref="A3:E3"/>
  </mergeCells>
  <phoneticPr fontId="2" type="noConversion"/>
  <pageMargins left="0.74803149606299213" right="0.74803149606299213" top="1.1811023622047245" bottom="0.98425196850393704" header="0.51181102362204722" footer="0.51181102362204722"/>
  <pageSetup paperSize="9" scale="89" firstPageNumber="0" orientation="portrait" horizontalDpi="300" verticalDpi="300" r:id="rId3"/>
  <headerFooter alignWithMargins="0">
    <oddHeader>&amp;CDIGIT/R3/PO/2016/020 – DCCS - Annex 6: Financial Evaluation Questionnaire
Tenderer.......................</oddHeader>
    <oddFooter>&amp;LProfessional Services&amp;R&amp;P/&amp;N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indexed="11"/>
  </sheetPr>
  <dimension ref="A1:B13"/>
  <sheetViews>
    <sheetView zoomScaleNormal="100" zoomScaleSheetLayoutView="100" workbookViewId="0">
      <selection activeCell="B14" sqref="B14"/>
    </sheetView>
  </sheetViews>
  <sheetFormatPr defaultRowHeight="12.75" x14ac:dyDescent="0.2"/>
  <cols>
    <col min="1" max="1" width="28.5703125" customWidth="1"/>
    <col min="2" max="2" width="41.42578125" customWidth="1"/>
  </cols>
  <sheetData>
    <row r="1" spans="1:2" ht="13.5" thickBot="1" x14ac:dyDescent="0.25"/>
    <row r="2" spans="1:2" ht="30" customHeight="1" thickBot="1" x14ac:dyDescent="0.25">
      <c r="A2" s="822" t="s">
        <v>42</v>
      </c>
      <c r="B2" s="823"/>
    </row>
    <row r="3" spans="1:2" ht="18" customHeight="1" thickBot="1" x14ac:dyDescent="0.25">
      <c r="A3" s="821"/>
      <c r="B3" s="821"/>
    </row>
    <row r="4" spans="1:2" s="1" customFormat="1" ht="37.5" customHeight="1" thickBot="1" x14ac:dyDescent="0.25">
      <c r="A4" s="401" t="s">
        <v>17</v>
      </c>
      <c r="B4" s="402"/>
    </row>
    <row r="5" spans="1:2" ht="51" x14ac:dyDescent="0.2">
      <c r="A5" s="94" t="s">
        <v>1</v>
      </c>
      <c r="B5" s="248" t="s">
        <v>364</v>
      </c>
    </row>
    <row r="6" spans="1:2" ht="16.5" customHeight="1" x14ac:dyDescent="0.2">
      <c r="A6" s="124" t="s">
        <v>6</v>
      </c>
      <c r="B6" s="125" t="s">
        <v>7</v>
      </c>
    </row>
    <row r="7" spans="1:2" ht="38.25" customHeight="1" x14ac:dyDescent="0.2">
      <c r="A7" s="91" t="str">
        <f>Summary!A4</f>
        <v>Standard 2 sockets Blade server</v>
      </c>
      <c r="B7" s="551" t="s">
        <v>129</v>
      </c>
    </row>
    <row r="8" spans="1:2" ht="38.25" customHeight="1" x14ac:dyDescent="0.2">
      <c r="A8" s="91" t="str">
        <f>Summary!A5</f>
        <v>Standard 2 sockets rackable server</v>
      </c>
      <c r="B8" s="552" t="s">
        <v>129</v>
      </c>
    </row>
    <row r="9" spans="1:2" ht="38.25" customHeight="1" x14ac:dyDescent="0.2">
      <c r="A9" s="91" t="str">
        <f>Summary!A6</f>
        <v>Advanced 2 sockets rackable server</v>
      </c>
      <c r="B9" s="552" t="s">
        <v>129</v>
      </c>
    </row>
    <row r="10" spans="1:2" ht="38.25" customHeight="1" x14ac:dyDescent="0.2">
      <c r="A10" s="92" t="str">
        <f>Summary!A7</f>
        <v>Standard 4 sockets rackable server</v>
      </c>
      <c r="B10" s="552" t="s">
        <v>129</v>
      </c>
    </row>
    <row r="11" spans="1:2" ht="38.25" customHeight="1" thickBot="1" x14ac:dyDescent="0.25">
      <c r="A11" s="93" t="str">
        <f>Summary!A8</f>
        <v>Advanced 4 sockets rackable server</v>
      </c>
      <c r="B11" s="553" t="s">
        <v>129</v>
      </c>
    </row>
    <row r="13" spans="1:2" ht="21.75" customHeight="1" x14ac:dyDescent="0.2"/>
  </sheetData>
  <protectedRanges>
    <protectedRange sqref="B7:B11" name="Range1" securityDescriptor="O:WDG:WDD:(A;;CC;;;WD)"/>
  </protectedRanges>
  <customSheetViews>
    <customSheetView guid="{66274A6A-8D18-4556-AF0E-5DD8EDA1804E}" showPageBreaks="1" printArea="1" view="pageBreakPreview" showRuler="0">
      <selection activeCell="C3" sqref="C3"/>
      <pageMargins left="0.74791666666666667" right="0.74791666666666667" top="0.98402777777777783" bottom="0.98402777777777783" header="0.51180555555555562" footer="0.51180555555555562"/>
      <pageSetup paperSize="9" firstPageNumber="0" orientation="portrait" horizontalDpi="300" verticalDpi="300" r:id="rId1"/>
      <headerFooter alignWithMargins="0">
        <oddHeader>&amp;CCall for Tenders DIGIT/R2/PO/2008/027 APS II – Annex 5: Financial Evaluation Questionnaire
Tenderer:..........................</oddHeader>
        <oddFooter>&amp;LEMAS&amp;R&amp;P/&amp;N</oddFooter>
      </headerFooter>
    </customSheetView>
    <customSheetView guid="{E676EB15-F82B-4505-AFAE-B4FCD6E91606}" showPageBreaks="1" printArea="1" view="pageBreakPreview" showRuler="0">
      <selection activeCell="C3" sqref="C3"/>
      <pageMargins left="0.74791666666666667" right="0.74791666666666667" top="0.98402777777777783" bottom="0.98402777777777783" header="0.51180555555555562" footer="0.51180555555555562"/>
      <pageSetup paperSize="9" firstPageNumber="0" orientation="portrait" horizontalDpi="300" verticalDpi="300" r:id="rId2"/>
      <headerFooter alignWithMargins="0">
        <oddHeader>&amp;CCall for Tenders DIGIT/R2/PO/2008/027 APS II – Annex 5: Financial Evaluation Questionnaire
Tenderer:..........................</oddHeader>
        <oddFooter>&amp;LEMAS&amp;R&amp;P/&amp;N</oddFooter>
      </headerFooter>
    </customSheetView>
  </customSheetViews>
  <mergeCells count="2">
    <mergeCell ref="A3:B3"/>
    <mergeCell ref="A2:B2"/>
  </mergeCells>
  <phoneticPr fontId="2" type="noConversion"/>
  <pageMargins left="0.74803149606299213" right="0.74803149606299213" top="1.1811023622047245" bottom="0.98425196850393704" header="0.51181102362204722" footer="0.51181102362204722"/>
  <pageSetup paperSize="9" firstPageNumber="0" orientation="portrait" horizontalDpi="300" verticalDpi="300" r:id="rId3"/>
  <headerFooter alignWithMargins="0">
    <oddHeader>&amp;CDIGIT/R3/PO/2016/020 – DCCS - Annex 6: Financial Evaluation Questionnaire
Tenderer.......................</oddHeader>
    <oddFooter>&amp;LPowe Consumption&amp;R&amp;P/&amp;N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indexed="11"/>
  </sheetPr>
  <dimension ref="A1:I24"/>
  <sheetViews>
    <sheetView zoomScaleNormal="100" zoomScaleSheetLayoutView="100" workbookViewId="0">
      <selection activeCell="I10" sqref="I10"/>
    </sheetView>
  </sheetViews>
  <sheetFormatPr defaultRowHeight="12.75" x14ac:dyDescent="0.2"/>
  <cols>
    <col min="1" max="1" width="6.5703125" customWidth="1"/>
    <col min="2" max="2" width="12.7109375" customWidth="1"/>
    <col min="3" max="3" width="107.7109375" customWidth="1"/>
    <col min="4" max="4" width="19.140625" customWidth="1"/>
    <col min="5" max="5" width="20.85546875" customWidth="1"/>
    <col min="6" max="6" width="19" customWidth="1"/>
    <col min="7" max="7" width="13.85546875" customWidth="1"/>
    <col min="8" max="8" width="17" customWidth="1"/>
  </cols>
  <sheetData>
    <row r="1" spans="1:9" ht="132" customHeight="1" thickBot="1" x14ac:dyDescent="0.25">
      <c r="A1" s="95"/>
      <c r="B1" s="829" t="s">
        <v>333</v>
      </c>
      <c r="C1" s="830"/>
      <c r="D1" s="831"/>
    </row>
    <row r="2" spans="1:9" ht="29.25" customHeight="1" thickBot="1" x14ac:dyDescent="0.25">
      <c r="A2" s="95"/>
      <c r="B2" s="110"/>
      <c r="C2" s="429"/>
      <c r="D2" s="429"/>
    </row>
    <row r="3" spans="1:9" ht="29.25" customHeight="1" thickBot="1" x14ac:dyDescent="0.25">
      <c r="A3" s="95"/>
      <c r="B3" s="827" t="s">
        <v>332</v>
      </c>
      <c r="C3" s="828"/>
      <c r="D3" s="441">
        <v>0</v>
      </c>
    </row>
    <row r="4" spans="1:9" ht="29.25" customHeight="1" thickBot="1" x14ac:dyDescent="0.25">
      <c r="A4" s="95"/>
      <c r="B4" s="827" t="s">
        <v>330</v>
      </c>
      <c r="C4" s="828"/>
      <c r="D4" s="442">
        <v>0</v>
      </c>
    </row>
    <row r="5" spans="1:9" ht="29.25" customHeight="1" thickBot="1" x14ac:dyDescent="0.25">
      <c r="A5" s="95"/>
      <c r="B5" s="430"/>
      <c r="C5" s="430"/>
      <c r="D5" s="429"/>
    </row>
    <row r="6" spans="1:9" ht="33" customHeight="1" thickBot="1" x14ac:dyDescent="0.25">
      <c r="A6" s="40"/>
      <c r="B6" s="824" t="s">
        <v>20</v>
      </c>
      <c r="C6" s="825"/>
      <c r="D6" s="825"/>
      <c r="E6" s="825"/>
      <c r="F6" s="825"/>
      <c r="G6" s="825"/>
      <c r="H6" s="826"/>
      <c r="I6" s="85"/>
    </row>
    <row r="7" spans="1:9" ht="81" customHeight="1" thickBot="1" x14ac:dyDescent="0.25">
      <c r="B7" s="67" t="s">
        <v>21</v>
      </c>
      <c r="C7" s="529" t="s">
        <v>22</v>
      </c>
      <c r="D7" s="522" t="s">
        <v>121</v>
      </c>
      <c r="E7" s="522" t="s">
        <v>273</v>
      </c>
      <c r="F7" s="522" t="s">
        <v>274</v>
      </c>
      <c r="G7" s="522" t="s">
        <v>376</v>
      </c>
      <c r="H7" s="487" t="s">
        <v>377</v>
      </c>
    </row>
    <row r="8" spans="1:9" ht="22.5" customHeight="1" x14ac:dyDescent="0.2">
      <c r="B8" s="521" t="s">
        <v>6</v>
      </c>
      <c r="C8" s="518" t="s">
        <v>7</v>
      </c>
      <c r="D8" s="523" t="s">
        <v>8</v>
      </c>
      <c r="E8" s="523" t="s">
        <v>14</v>
      </c>
      <c r="F8" s="464" t="s">
        <v>269</v>
      </c>
      <c r="G8" s="464" t="s">
        <v>10</v>
      </c>
      <c r="H8" s="465" t="s">
        <v>11</v>
      </c>
    </row>
    <row r="9" spans="1:9" ht="20.25" customHeight="1" x14ac:dyDescent="0.2">
      <c r="B9" s="512"/>
      <c r="C9" s="515"/>
      <c r="D9" s="519">
        <v>0</v>
      </c>
      <c r="E9" s="520">
        <f>D9*'Extended Guarantees'!$E$15</f>
        <v>0</v>
      </c>
      <c r="F9" s="520">
        <f>D9*'Extended Guarantees'!$K$15</f>
        <v>0</v>
      </c>
      <c r="G9" s="520">
        <f>'Extended Guarantees'!$E$18*D9</f>
        <v>0</v>
      </c>
      <c r="H9" s="524">
        <f>'Extended Guarantees'!$K$18*D9</f>
        <v>0</v>
      </c>
    </row>
    <row r="10" spans="1:9" ht="20.25" customHeight="1" x14ac:dyDescent="0.2">
      <c r="B10" s="512"/>
      <c r="C10" s="515"/>
      <c r="D10" s="519">
        <v>0</v>
      </c>
      <c r="E10" s="520">
        <f>D10*'Extended Guarantees'!$E$15</f>
        <v>0</v>
      </c>
      <c r="F10" s="520">
        <f>D10*'Extended Guarantees'!$K$15</f>
        <v>0</v>
      </c>
      <c r="G10" s="520">
        <f>'Extended Guarantees'!$E$18*D10</f>
        <v>0</v>
      </c>
      <c r="H10" s="524">
        <f>'Extended Guarantees'!$K$18*D10</f>
        <v>0</v>
      </c>
    </row>
    <row r="11" spans="1:9" ht="20.25" customHeight="1" x14ac:dyDescent="0.2">
      <c r="B11" s="513"/>
      <c r="C11" s="515"/>
      <c r="D11" s="519">
        <v>0</v>
      </c>
      <c r="E11" s="520">
        <f>D11*'Extended Guarantees'!$E$15</f>
        <v>0</v>
      </c>
      <c r="F11" s="520">
        <f>D11*'Extended Guarantees'!$K$15</f>
        <v>0</v>
      </c>
      <c r="G11" s="520">
        <f>'Extended Guarantees'!$E$18*D11</f>
        <v>0</v>
      </c>
      <c r="H11" s="524">
        <f>'Extended Guarantees'!$K$18*D11</f>
        <v>0</v>
      </c>
    </row>
    <row r="12" spans="1:9" ht="20.25" customHeight="1" x14ac:dyDescent="0.2">
      <c r="B12" s="512"/>
      <c r="C12" s="515"/>
      <c r="D12" s="519">
        <v>0</v>
      </c>
      <c r="E12" s="520">
        <f>D12*'Extended Guarantees'!$E$15</f>
        <v>0</v>
      </c>
      <c r="F12" s="520">
        <f>D12*'Extended Guarantees'!$K$15</f>
        <v>0</v>
      </c>
      <c r="G12" s="520">
        <f>'Extended Guarantees'!$E$18*D12</f>
        <v>0</v>
      </c>
      <c r="H12" s="524">
        <f>'Extended Guarantees'!$K$18*D12</f>
        <v>0</v>
      </c>
    </row>
    <row r="13" spans="1:9" ht="20.25" customHeight="1" x14ac:dyDescent="0.2">
      <c r="B13" s="512"/>
      <c r="C13" s="515"/>
      <c r="D13" s="519">
        <v>0</v>
      </c>
      <c r="E13" s="520">
        <f>D13*'Extended Guarantees'!$E$15</f>
        <v>0</v>
      </c>
      <c r="F13" s="520">
        <f>D13*'Extended Guarantees'!$K$15</f>
        <v>0</v>
      </c>
      <c r="G13" s="520">
        <f>'Extended Guarantees'!$E$18*D13</f>
        <v>0</v>
      </c>
      <c r="H13" s="524">
        <f>'Extended Guarantees'!$K$18*D13</f>
        <v>0</v>
      </c>
    </row>
    <row r="14" spans="1:9" ht="20.25" customHeight="1" x14ac:dyDescent="0.2">
      <c r="B14" s="512"/>
      <c r="C14" s="515"/>
      <c r="D14" s="519">
        <v>0</v>
      </c>
      <c r="E14" s="520">
        <f>D14*'Extended Guarantees'!$E$15</f>
        <v>0</v>
      </c>
      <c r="F14" s="520">
        <f>D14*'Extended Guarantees'!$K$15</f>
        <v>0</v>
      </c>
      <c r="G14" s="520">
        <f>'Extended Guarantees'!$E$18*D14</f>
        <v>0</v>
      </c>
      <c r="H14" s="524">
        <f>'Extended Guarantees'!$K$18*D14</f>
        <v>0</v>
      </c>
    </row>
    <row r="15" spans="1:9" ht="20.25" customHeight="1" x14ac:dyDescent="0.2">
      <c r="B15" s="512"/>
      <c r="C15" s="515"/>
      <c r="D15" s="519">
        <v>0</v>
      </c>
      <c r="E15" s="520">
        <f>D15*'Extended Guarantees'!$E$15</f>
        <v>0</v>
      </c>
      <c r="F15" s="520">
        <f>D15*'Extended Guarantees'!$K$15</f>
        <v>0</v>
      </c>
      <c r="G15" s="520">
        <f>'Extended Guarantees'!$E$18*D15</f>
        <v>0</v>
      </c>
      <c r="H15" s="524">
        <f>'Extended Guarantees'!$K$18*D15</f>
        <v>0</v>
      </c>
    </row>
    <row r="16" spans="1:9" ht="20.25" customHeight="1" x14ac:dyDescent="0.2">
      <c r="B16" s="512"/>
      <c r="C16" s="515"/>
      <c r="D16" s="519">
        <v>0</v>
      </c>
      <c r="E16" s="520">
        <f>D16*'Extended Guarantees'!$E$15</f>
        <v>0</v>
      </c>
      <c r="F16" s="520">
        <f>D16*'Extended Guarantees'!$K$15</f>
        <v>0</v>
      </c>
      <c r="G16" s="520">
        <f>'Extended Guarantees'!$E$18*D16</f>
        <v>0</v>
      </c>
      <c r="H16" s="524">
        <f>'Extended Guarantees'!$K$18*D16</f>
        <v>0</v>
      </c>
    </row>
    <row r="17" spans="2:8" ht="20.25" customHeight="1" x14ac:dyDescent="0.2">
      <c r="B17" s="512"/>
      <c r="C17" s="515"/>
      <c r="D17" s="519">
        <v>0</v>
      </c>
      <c r="E17" s="520">
        <f>D17*'Extended Guarantees'!$E$15</f>
        <v>0</v>
      </c>
      <c r="F17" s="520">
        <f>D17*'Extended Guarantees'!$K$15</f>
        <v>0</v>
      </c>
      <c r="G17" s="520">
        <f>'Extended Guarantees'!$E$18*D17</f>
        <v>0</v>
      </c>
      <c r="H17" s="524">
        <f>'Extended Guarantees'!$K$18*D17</f>
        <v>0</v>
      </c>
    </row>
    <row r="18" spans="2:8" ht="20.25" customHeight="1" x14ac:dyDescent="0.2">
      <c r="B18" s="512"/>
      <c r="C18" s="515"/>
      <c r="D18" s="519">
        <v>0</v>
      </c>
      <c r="E18" s="520">
        <f>D18*'Extended Guarantees'!$E$15</f>
        <v>0</v>
      </c>
      <c r="F18" s="520">
        <f>D18*'Extended Guarantees'!$K$15</f>
        <v>0</v>
      </c>
      <c r="G18" s="520">
        <f>'Extended Guarantees'!$E$18*D18</f>
        <v>0</v>
      </c>
      <c r="H18" s="524">
        <f>'Extended Guarantees'!$K$18*D18</f>
        <v>0</v>
      </c>
    </row>
    <row r="19" spans="2:8" ht="20.25" customHeight="1" x14ac:dyDescent="0.2">
      <c r="B19" s="512"/>
      <c r="C19" s="515"/>
      <c r="D19" s="519">
        <v>0</v>
      </c>
      <c r="E19" s="520">
        <f>D19*'Extended Guarantees'!$E$15</f>
        <v>0</v>
      </c>
      <c r="F19" s="520">
        <f>D19*'Extended Guarantees'!$K$15</f>
        <v>0</v>
      </c>
      <c r="G19" s="520">
        <f>'Extended Guarantees'!$E$18*D19</f>
        <v>0</v>
      </c>
      <c r="H19" s="524">
        <f>'Extended Guarantees'!$K$18*D19</f>
        <v>0</v>
      </c>
    </row>
    <row r="20" spans="2:8" ht="20.25" customHeight="1" x14ac:dyDescent="0.2">
      <c r="B20" s="512"/>
      <c r="C20" s="515"/>
      <c r="D20" s="519">
        <v>0</v>
      </c>
      <c r="E20" s="520">
        <f>D20*'Extended Guarantees'!$E$15</f>
        <v>0</v>
      </c>
      <c r="F20" s="520">
        <f>D20*'Extended Guarantees'!$K$15</f>
        <v>0</v>
      </c>
      <c r="G20" s="520">
        <f>'Extended Guarantees'!$E$18*D20</f>
        <v>0</v>
      </c>
      <c r="H20" s="524">
        <f>'Extended Guarantees'!$K$18*D20</f>
        <v>0</v>
      </c>
    </row>
    <row r="21" spans="2:8" ht="20.25" customHeight="1" x14ac:dyDescent="0.2">
      <c r="B21" s="512"/>
      <c r="C21" s="515"/>
      <c r="D21" s="519">
        <v>0</v>
      </c>
      <c r="E21" s="520">
        <f>D21*'Extended Guarantees'!$E$15</f>
        <v>0</v>
      </c>
      <c r="F21" s="520">
        <f>D21*'Extended Guarantees'!$K$15</f>
        <v>0</v>
      </c>
      <c r="G21" s="520">
        <f>'Extended Guarantees'!$E$18*D21</f>
        <v>0</v>
      </c>
      <c r="H21" s="524">
        <f>'Extended Guarantees'!$K$18*D21</f>
        <v>0</v>
      </c>
    </row>
    <row r="22" spans="2:8" ht="20.25" customHeight="1" x14ac:dyDescent="0.2">
      <c r="B22" s="512"/>
      <c r="C22" s="516"/>
      <c r="D22" s="519">
        <v>0</v>
      </c>
      <c r="E22" s="520">
        <f>D22*'Extended Guarantees'!$E$15</f>
        <v>0</v>
      </c>
      <c r="F22" s="520">
        <f>D22*'Extended Guarantees'!$K$15</f>
        <v>0</v>
      </c>
      <c r="G22" s="520">
        <f>'Extended Guarantees'!$E$18*D22</f>
        <v>0</v>
      </c>
      <c r="H22" s="524">
        <f>'Extended Guarantees'!$K$18*D22</f>
        <v>0</v>
      </c>
    </row>
    <row r="23" spans="2:8" ht="20.25" customHeight="1" x14ac:dyDescent="0.2">
      <c r="B23" s="512"/>
      <c r="C23" s="515"/>
      <c r="D23" s="519">
        <v>0</v>
      </c>
      <c r="E23" s="520">
        <f>D23*'Extended Guarantees'!$E$15</f>
        <v>0</v>
      </c>
      <c r="F23" s="520">
        <f>D23*'Extended Guarantees'!$K$15</f>
        <v>0</v>
      </c>
      <c r="G23" s="520">
        <f>'Extended Guarantees'!$E$18*D23</f>
        <v>0</v>
      </c>
      <c r="H23" s="524">
        <f>'Extended Guarantees'!$K$18*D23</f>
        <v>0</v>
      </c>
    </row>
    <row r="24" spans="2:8" ht="20.25" customHeight="1" thickBot="1" x14ac:dyDescent="0.25">
      <c r="B24" s="514"/>
      <c r="C24" s="525"/>
      <c r="D24" s="526">
        <v>0</v>
      </c>
      <c r="E24" s="527">
        <f>D24*'Extended Guarantees'!$E$15</f>
        <v>0</v>
      </c>
      <c r="F24" s="527">
        <f>D24*'Extended Guarantees'!$K$15</f>
        <v>0</v>
      </c>
      <c r="G24" s="527">
        <f>'Extended Guarantees'!$E$18*D24</f>
        <v>0</v>
      </c>
      <c r="H24" s="528">
        <f>'Extended Guarantees'!$K$18*D24</f>
        <v>0</v>
      </c>
    </row>
  </sheetData>
  <protectedRanges>
    <protectedRange password="812D" sqref="D3:D4" name="Range1" securityDescriptor="O:WDG:WDD:(A;;CC;;;WD)"/>
    <protectedRange password="812D" sqref="H6 B9:D24" name="Range5_1_1_1_1_1" securityDescriptor="O:WDG:WDD:(A;;CC;;;WD)"/>
    <protectedRange password="812D" sqref="E9:F24" name="Range1_3_1_1_1_1" securityDescriptor="O:WDG:WDD:(A;;CC;;;WD)"/>
  </protectedRanges>
  <customSheetViews>
    <customSheetView guid="{66274A6A-8D18-4556-AF0E-5DD8EDA1804E}" showPageBreaks="1" fitToPage="1" printArea="1" view="pageBreakPreview" showRuler="0">
      <selection activeCell="F16" sqref="F16"/>
      <pageMargins left="0.74791666666666667" right="0.74791666666666667" top="0.98402777777777783" bottom="0.98402777777777783" header="0.51180555555555562" footer="0.51180555555555562"/>
      <pageSetup paperSize="9" firstPageNumber="0" orientation="landscape" horizontalDpi="300" verticalDpi="300" r:id="rId1"/>
      <headerFooter alignWithMargins="0">
        <oddHeader>&amp;CCall for Tenders  DIGIT/R2/PO/2008/027 APS II – Annex 5: Financial Evaluation Questionnaire
Tenderer:..........................</oddHeader>
        <oddFooter>&amp;LOptions&amp;R&amp;P/&amp;N</oddFooter>
      </headerFooter>
    </customSheetView>
    <customSheetView guid="{E676EB15-F82B-4505-AFAE-B4FCD6E91606}" showPageBreaks="1" fitToPage="1" printArea="1" view="pageBreakPreview" showRuler="0">
      <selection activeCell="G3" sqref="G3"/>
      <pageMargins left="0.74791666666666667" right="0.74791666666666667" top="0.98402777777777783" bottom="0.98402777777777783" header="0.51180555555555562" footer="0.51180555555555562"/>
      <pageSetup paperSize="9" firstPageNumber="0" orientation="landscape" horizontalDpi="300" verticalDpi="300" r:id="rId2"/>
      <headerFooter alignWithMargins="0">
        <oddHeader>&amp;CCall for Tenders  DIGIT/R2/PO/2008/027 APS II – Annex 5: Financial Evaluation Questionnaire
Tenderer:..........................</oddHeader>
        <oddFooter>&amp;LOptions&amp;R&amp;P/&amp;N</oddFooter>
      </headerFooter>
    </customSheetView>
  </customSheetViews>
  <mergeCells count="4">
    <mergeCell ref="B6:H6"/>
    <mergeCell ref="B3:C3"/>
    <mergeCell ref="B4:C4"/>
    <mergeCell ref="B1:D1"/>
  </mergeCells>
  <phoneticPr fontId="2" type="noConversion"/>
  <pageMargins left="0.55118110236220474" right="0.55118110236220474" top="1.1811023622047245" bottom="0.98425196850393704" header="0.51181102362204722" footer="0.51181102362204722"/>
  <pageSetup paperSize="9" scale="85" firstPageNumber="0" orientation="landscape" horizontalDpi="300" verticalDpi="300" r:id="rId3"/>
  <headerFooter alignWithMargins="0">
    <oddHeader>&amp;CDIGIT/R3/PO/2016/020 – DCCS - Annex 6: Financial Evaluation Questionnaire
Tenderer........................</oddHeader>
    <oddFooter>&amp;LOptions (internal components)&amp;R&amp;P/&amp;N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tabColor indexed="11"/>
  </sheetPr>
  <dimension ref="A1:K22"/>
  <sheetViews>
    <sheetView zoomScaleNormal="100" zoomScaleSheetLayoutView="100" workbookViewId="0">
      <selection activeCell="J5" sqref="J5"/>
    </sheetView>
  </sheetViews>
  <sheetFormatPr defaultRowHeight="12.75" x14ac:dyDescent="0.2"/>
  <cols>
    <col min="1" max="1" width="6.5703125" customWidth="1"/>
    <col min="2" max="2" width="12.7109375" customWidth="1"/>
    <col min="3" max="3" width="98.140625" customWidth="1"/>
    <col min="4" max="6" width="19.140625" customWidth="1"/>
    <col min="7" max="7" width="24.140625" customWidth="1"/>
    <col min="8" max="8" width="16.7109375" customWidth="1"/>
    <col min="9" max="9" width="20.85546875" customWidth="1"/>
  </cols>
  <sheetData>
    <row r="1" spans="1:11" ht="55.5" customHeight="1" thickBot="1" x14ac:dyDescent="0.25">
      <c r="A1" s="95"/>
      <c r="B1" s="829" t="s">
        <v>363</v>
      </c>
      <c r="C1" s="830"/>
      <c r="D1" s="830"/>
      <c r="E1" s="830"/>
      <c r="F1" s="831"/>
      <c r="G1" s="95"/>
    </row>
    <row r="2" spans="1:11" s="20" customFormat="1" ht="20.25" customHeight="1" x14ac:dyDescent="0.2">
      <c r="B2" s="550"/>
      <c r="C2" s="550"/>
      <c r="D2" s="550"/>
      <c r="E2" s="550"/>
      <c r="F2" s="550"/>
    </row>
    <row r="3" spans="1:11" ht="41.25" customHeight="1" thickBot="1" x14ac:dyDescent="0.25">
      <c r="B3" s="832"/>
      <c r="C3" s="832"/>
      <c r="D3" s="832"/>
      <c r="E3" s="832"/>
      <c r="F3" s="832"/>
    </row>
    <row r="4" spans="1:11" ht="21" customHeight="1" thickBot="1" x14ac:dyDescent="0.25">
      <c r="B4" s="804" t="s">
        <v>20</v>
      </c>
      <c r="C4" s="805"/>
      <c r="D4" s="805"/>
      <c r="E4" s="805"/>
      <c r="F4" s="805"/>
      <c r="G4" s="805"/>
      <c r="H4" s="805"/>
      <c r="I4" s="806"/>
    </row>
    <row r="5" spans="1:11" ht="64.5" thickBot="1" x14ac:dyDescent="0.25">
      <c r="B5" s="484" t="s">
        <v>21</v>
      </c>
      <c r="C5" s="545" t="s">
        <v>22</v>
      </c>
      <c r="D5" s="531" t="s">
        <v>121</v>
      </c>
      <c r="E5" s="531" t="s">
        <v>273</v>
      </c>
      <c r="F5" s="531" t="s">
        <v>274</v>
      </c>
      <c r="G5" s="531" t="s">
        <v>376</v>
      </c>
      <c r="H5" s="532" t="s">
        <v>377</v>
      </c>
      <c r="I5" s="418" t="s">
        <v>286</v>
      </c>
    </row>
    <row r="6" spans="1:11" ht="19.5" customHeight="1" thickBot="1" x14ac:dyDescent="0.25">
      <c r="B6" s="538" t="s">
        <v>6</v>
      </c>
      <c r="C6" s="539" t="s">
        <v>7</v>
      </c>
      <c r="D6" s="540" t="s">
        <v>8</v>
      </c>
      <c r="E6" s="540" t="s">
        <v>14</v>
      </c>
      <c r="F6" s="149" t="s">
        <v>269</v>
      </c>
      <c r="G6" s="149" t="s">
        <v>344</v>
      </c>
      <c r="H6" s="541" t="s">
        <v>11</v>
      </c>
      <c r="I6" s="542" t="s">
        <v>24</v>
      </c>
    </row>
    <row r="7" spans="1:11" ht="18.75" customHeight="1" x14ac:dyDescent="0.2">
      <c r="B7" s="533"/>
      <c r="C7" s="534"/>
      <c r="D7" s="535">
        <v>0</v>
      </c>
      <c r="E7" s="536">
        <f>D7*'Extended Guarantees'!$E$15</f>
        <v>0</v>
      </c>
      <c r="F7" s="536">
        <f>D7*'Extended Guarantees'!$K$15</f>
        <v>0</v>
      </c>
      <c r="G7" s="536">
        <f>'Extended Guarantees'!$E$18*D7</f>
        <v>0</v>
      </c>
      <c r="H7" s="537">
        <f>'Extended Guarantees'!$K$18*D7</f>
        <v>0</v>
      </c>
      <c r="I7" s="543">
        <v>0</v>
      </c>
    </row>
    <row r="8" spans="1:11" ht="18.75" customHeight="1" x14ac:dyDescent="0.2">
      <c r="B8" s="512"/>
      <c r="C8" s="515"/>
      <c r="D8" s="519">
        <v>0</v>
      </c>
      <c r="E8" s="520">
        <f>D8*'Extended Guarantees'!$E$15</f>
        <v>0</v>
      </c>
      <c r="F8" s="520">
        <f>D8*'Extended Guarantees'!$K$15</f>
        <v>0</v>
      </c>
      <c r="G8" s="520">
        <f>'Extended Guarantees'!$E$18*D8</f>
        <v>0</v>
      </c>
      <c r="H8" s="524">
        <f>'Extended Guarantees'!$K$18*D8</f>
        <v>0</v>
      </c>
      <c r="I8" s="543">
        <v>0</v>
      </c>
    </row>
    <row r="9" spans="1:11" ht="18.75" customHeight="1" x14ac:dyDescent="0.2">
      <c r="B9" s="513"/>
      <c r="C9" s="515"/>
      <c r="D9" s="519">
        <v>0</v>
      </c>
      <c r="E9" s="520">
        <f>D9*'Extended Guarantees'!$E$15</f>
        <v>0</v>
      </c>
      <c r="F9" s="520">
        <f>D9*'Extended Guarantees'!$K$15</f>
        <v>0</v>
      </c>
      <c r="G9" s="520">
        <f>'Extended Guarantees'!$E$18*D9</f>
        <v>0</v>
      </c>
      <c r="H9" s="524">
        <f>'Extended Guarantees'!$K$18*D9</f>
        <v>0</v>
      </c>
      <c r="I9" s="543">
        <v>0</v>
      </c>
    </row>
    <row r="10" spans="1:11" ht="18.75" customHeight="1" x14ac:dyDescent="0.2">
      <c r="B10" s="512"/>
      <c r="C10" s="515"/>
      <c r="D10" s="519">
        <v>0</v>
      </c>
      <c r="E10" s="520">
        <f>D10*'Extended Guarantees'!$E$15</f>
        <v>0</v>
      </c>
      <c r="F10" s="520">
        <f>D10*'Extended Guarantees'!$K$15</f>
        <v>0</v>
      </c>
      <c r="G10" s="520">
        <f>'Extended Guarantees'!$E$18*D10</f>
        <v>0</v>
      </c>
      <c r="H10" s="524">
        <f>'Extended Guarantees'!$K$18*D10</f>
        <v>0</v>
      </c>
      <c r="I10" s="543">
        <v>0</v>
      </c>
    </row>
    <row r="11" spans="1:11" ht="18.75" customHeight="1" x14ac:dyDescent="0.2">
      <c r="B11" s="512"/>
      <c r="C11" s="515"/>
      <c r="D11" s="519">
        <v>0</v>
      </c>
      <c r="E11" s="520">
        <f>D11*'Extended Guarantees'!$E$15</f>
        <v>0</v>
      </c>
      <c r="F11" s="520">
        <f>D11*'Extended Guarantees'!$K$15</f>
        <v>0</v>
      </c>
      <c r="G11" s="520">
        <f>'Extended Guarantees'!$E$18*D11</f>
        <v>0</v>
      </c>
      <c r="H11" s="524">
        <f>'Extended Guarantees'!$K$18*D11</f>
        <v>0</v>
      </c>
      <c r="I11" s="543">
        <v>0</v>
      </c>
    </row>
    <row r="12" spans="1:11" ht="18.75" customHeight="1" x14ac:dyDescent="0.2">
      <c r="B12" s="512"/>
      <c r="C12" s="515"/>
      <c r="D12" s="519">
        <v>0</v>
      </c>
      <c r="E12" s="520">
        <f>D12*'Extended Guarantees'!$E$15</f>
        <v>0</v>
      </c>
      <c r="F12" s="520">
        <f>D12*'Extended Guarantees'!$K$15</f>
        <v>0</v>
      </c>
      <c r="G12" s="520">
        <f>'Extended Guarantees'!$E$18*D12</f>
        <v>0</v>
      </c>
      <c r="H12" s="524">
        <f>'Extended Guarantees'!$K$18*D12</f>
        <v>0</v>
      </c>
      <c r="I12" s="543">
        <v>0</v>
      </c>
    </row>
    <row r="13" spans="1:11" ht="18.75" customHeight="1" x14ac:dyDescent="0.2">
      <c r="B13" s="512"/>
      <c r="C13" s="515"/>
      <c r="D13" s="519">
        <v>0</v>
      </c>
      <c r="E13" s="520">
        <f>D13*'Extended Guarantees'!$E$15</f>
        <v>0</v>
      </c>
      <c r="F13" s="520">
        <f>D13*'Extended Guarantees'!$K$15</f>
        <v>0</v>
      </c>
      <c r="G13" s="520">
        <f>'Extended Guarantees'!$E$18*D13</f>
        <v>0</v>
      </c>
      <c r="H13" s="524">
        <f>'Extended Guarantees'!$K$18*D13</f>
        <v>0</v>
      </c>
      <c r="I13" s="543">
        <v>0</v>
      </c>
    </row>
    <row r="14" spans="1:11" ht="18.75" customHeight="1" x14ac:dyDescent="0.2">
      <c r="B14" s="512"/>
      <c r="C14" s="515"/>
      <c r="D14" s="519">
        <v>0</v>
      </c>
      <c r="E14" s="520">
        <f>D14*'Extended Guarantees'!$E$15</f>
        <v>0</v>
      </c>
      <c r="F14" s="520">
        <f>D14*'Extended Guarantees'!$K$15</f>
        <v>0</v>
      </c>
      <c r="G14" s="520">
        <f>'Extended Guarantees'!$E$18*D14</f>
        <v>0</v>
      </c>
      <c r="H14" s="524">
        <f>'Extended Guarantees'!$K$18*D14</f>
        <v>0</v>
      </c>
      <c r="I14" s="543">
        <v>0</v>
      </c>
      <c r="K14" s="530"/>
    </row>
    <row r="15" spans="1:11" ht="18.75" customHeight="1" x14ac:dyDescent="0.2">
      <c r="B15" s="512"/>
      <c r="C15" s="515"/>
      <c r="D15" s="519">
        <v>0</v>
      </c>
      <c r="E15" s="520">
        <f>D15*'Extended Guarantees'!$E$15</f>
        <v>0</v>
      </c>
      <c r="F15" s="520">
        <f>D15*'Extended Guarantees'!$K$15</f>
        <v>0</v>
      </c>
      <c r="G15" s="520">
        <f>'Extended Guarantees'!$E$18*D15</f>
        <v>0</v>
      </c>
      <c r="H15" s="524">
        <f>'Extended Guarantees'!$K$18*D15</f>
        <v>0</v>
      </c>
      <c r="I15" s="543">
        <v>0</v>
      </c>
    </row>
    <row r="16" spans="1:11" ht="18.75" customHeight="1" x14ac:dyDescent="0.2">
      <c r="B16" s="512"/>
      <c r="C16" s="515"/>
      <c r="D16" s="519">
        <v>0</v>
      </c>
      <c r="E16" s="520">
        <f>D16*'Extended Guarantees'!$E$15</f>
        <v>0</v>
      </c>
      <c r="F16" s="520">
        <f>D16*'Extended Guarantees'!$K$15</f>
        <v>0</v>
      </c>
      <c r="G16" s="520">
        <f>'Extended Guarantees'!$E$18*D16</f>
        <v>0</v>
      </c>
      <c r="H16" s="524">
        <f>'Extended Guarantees'!$K$18*D16</f>
        <v>0</v>
      </c>
      <c r="I16" s="543">
        <v>0</v>
      </c>
    </row>
    <row r="17" spans="2:9" ht="18.75" customHeight="1" x14ac:dyDescent="0.2">
      <c r="B17" s="512"/>
      <c r="C17" s="515"/>
      <c r="D17" s="519">
        <v>0</v>
      </c>
      <c r="E17" s="520">
        <f>D17*'Extended Guarantees'!$E$15</f>
        <v>0</v>
      </c>
      <c r="F17" s="520">
        <f>D17*'Extended Guarantees'!$K$15</f>
        <v>0</v>
      </c>
      <c r="G17" s="520">
        <f>'Extended Guarantees'!$E$18*D17</f>
        <v>0</v>
      </c>
      <c r="H17" s="524">
        <f>'Extended Guarantees'!$K$18*D17</f>
        <v>0</v>
      </c>
      <c r="I17" s="543">
        <v>0</v>
      </c>
    </row>
    <row r="18" spans="2:9" ht="18.75" customHeight="1" x14ac:dyDescent="0.2">
      <c r="B18" s="512"/>
      <c r="C18" s="515"/>
      <c r="D18" s="519">
        <v>0</v>
      </c>
      <c r="E18" s="520">
        <f>D18*'Extended Guarantees'!$E$15</f>
        <v>0</v>
      </c>
      <c r="F18" s="520">
        <f>D18*'Extended Guarantees'!$K$15</f>
        <v>0</v>
      </c>
      <c r="G18" s="520">
        <f>'Extended Guarantees'!$E$18*D18</f>
        <v>0</v>
      </c>
      <c r="H18" s="524">
        <f>'Extended Guarantees'!$K$18*D18</f>
        <v>0</v>
      </c>
      <c r="I18" s="543">
        <v>0</v>
      </c>
    </row>
    <row r="19" spans="2:9" ht="18.75" customHeight="1" x14ac:dyDescent="0.2">
      <c r="B19" s="512"/>
      <c r="C19" s="515"/>
      <c r="D19" s="519">
        <v>0</v>
      </c>
      <c r="E19" s="520">
        <f>D19*'Extended Guarantees'!$E$15</f>
        <v>0</v>
      </c>
      <c r="F19" s="520">
        <f>D19*'Extended Guarantees'!$K$15</f>
        <v>0</v>
      </c>
      <c r="G19" s="520">
        <f>'Extended Guarantees'!$E$18*D19</f>
        <v>0</v>
      </c>
      <c r="H19" s="524">
        <f>'Extended Guarantees'!$K$18*D19</f>
        <v>0</v>
      </c>
      <c r="I19" s="543">
        <v>0</v>
      </c>
    </row>
    <row r="20" spans="2:9" ht="18.75" customHeight="1" x14ac:dyDescent="0.2">
      <c r="B20" s="512"/>
      <c r="C20" s="516"/>
      <c r="D20" s="519">
        <v>0</v>
      </c>
      <c r="E20" s="520">
        <f>D20*'Extended Guarantees'!$E$15</f>
        <v>0</v>
      </c>
      <c r="F20" s="520">
        <f>D20*'Extended Guarantees'!$K$15</f>
        <v>0</v>
      </c>
      <c r="G20" s="520">
        <f>'Extended Guarantees'!$E$18*D20</f>
        <v>0</v>
      </c>
      <c r="H20" s="524">
        <f>'Extended Guarantees'!$K$18*D20</f>
        <v>0</v>
      </c>
      <c r="I20" s="543">
        <v>0</v>
      </c>
    </row>
    <row r="21" spans="2:9" ht="18.75" customHeight="1" x14ac:dyDescent="0.2">
      <c r="B21" s="512"/>
      <c r="C21" s="515"/>
      <c r="D21" s="519">
        <v>0</v>
      </c>
      <c r="E21" s="520">
        <f>D21*'Extended Guarantees'!$E$15</f>
        <v>0</v>
      </c>
      <c r="F21" s="520">
        <f>D21*'Extended Guarantees'!$K$15</f>
        <v>0</v>
      </c>
      <c r="G21" s="520">
        <f>'Extended Guarantees'!$E$18*D21</f>
        <v>0</v>
      </c>
      <c r="H21" s="524">
        <f>'Extended Guarantees'!$K$18*D21</f>
        <v>0</v>
      </c>
      <c r="I21" s="543">
        <v>0</v>
      </c>
    </row>
    <row r="22" spans="2:9" ht="18.75" customHeight="1" thickBot="1" x14ac:dyDescent="0.25">
      <c r="B22" s="514"/>
      <c r="C22" s="525"/>
      <c r="D22" s="526">
        <v>0</v>
      </c>
      <c r="E22" s="527">
        <f>D22*'Extended Guarantees'!$E$15</f>
        <v>0</v>
      </c>
      <c r="F22" s="527">
        <f>D22*'Extended Guarantees'!$K$15</f>
        <v>0</v>
      </c>
      <c r="G22" s="527">
        <f>'Extended Guarantees'!$E$18*D22</f>
        <v>0</v>
      </c>
      <c r="H22" s="528">
        <f>'Extended Guarantees'!$K$18*D22</f>
        <v>0</v>
      </c>
      <c r="I22" s="544">
        <v>0</v>
      </c>
    </row>
  </sheetData>
  <protectedRanges>
    <protectedRange password="812D" sqref="I7:I22" name="Range1" securityDescriptor="O:WDG:WDD:(A;;CC;;;WD)"/>
    <protectedRange password="812D" sqref="H4 B7:D22" name="Range5_1_1_1_1_1_1" securityDescriptor="O:WDG:WDD:(A;;CC;;;WD)"/>
    <protectedRange password="812D" sqref="E7:F22" name="Range1_3_1_1_1_1_1" securityDescriptor="O:WDG:WDD:(A;;CC;;;WD)"/>
  </protectedRanges>
  <mergeCells count="3">
    <mergeCell ref="B4:I4"/>
    <mergeCell ref="B1:F1"/>
    <mergeCell ref="B3:F3"/>
  </mergeCells>
  <pageMargins left="0.55118110236220474" right="0.55118110236220474" top="1.1811023622047245" bottom="0.98425196850393704" header="0.51181102362204722" footer="0.51181102362204722"/>
  <pageSetup paperSize="9" scale="85" firstPageNumber="0" orientation="landscape" horizontalDpi="300" verticalDpi="300" r:id="rId1"/>
  <headerFooter alignWithMargins="0">
    <oddHeader>&amp;CDIGIT/R3/PO/2016/020 – DCCS - Annex 6: Financial Evaluation Questionnaire
Tenderer.......................</oddHeader>
    <oddFooter>&amp;LOptions (external components)&amp;R&amp;P/&amp;N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enableFormatConditionsCalculation="0">
    <tabColor indexed="11"/>
    <pageSetUpPr fitToPage="1"/>
  </sheetPr>
  <dimension ref="A1:G56"/>
  <sheetViews>
    <sheetView zoomScale="130" zoomScaleNormal="130" zoomScaleSheetLayoutView="100" workbookViewId="0">
      <selection activeCell="I19" sqref="I19"/>
    </sheetView>
  </sheetViews>
  <sheetFormatPr defaultRowHeight="12.75" x14ac:dyDescent="0.2"/>
  <cols>
    <col min="1" max="1" width="35.140625" customWidth="1"/>
    <col min="4" max="4" width="10.42578125" customWidth="1"/>
    <col min="6" max="6" width="15.28515625" customWidth="1"/>
    <col min="7" max="7" width="10.7109375" bestFit="1" customWidth="1"/>
  </cols>
  <sheetData>
    <row r="1" spans="1:7" s="22" customFormat="1" ht="27" thickBot="1" x14ac:dyDescent="0.45">
      <c r="A1" s="856" t="s">
        <v>247</v>
      </c>
      <c r="B1" s="857"/>
      <c r="C1" s="857"/>
      <c r="D1" s="857"/>
      <c r="E1" s="857"/>
      <c r="F1" s="858"/>
      <c r="G1" s="21"/>
    </row>
    <row r="3" spans="1:7" s="23" customFormat="1" x14ac:dyDescent="0.2">
      <c r="A3" s="23" t="s">
        <v>248</v>
      </c>
    </row>
    <row r="4" spans="1:7" s="23" customFormat="1" x14ac:dyDescent="0.2">
      <c r="A4" s="24"/>
      <c r="B4" s="24"/>
      <c r="C4" s="24"/>
      <c r="D4" s="52"/>
      <c r="E4" s="52"/>
      <c r="F4" s="24"/>
      <c r="G4" s="24"/>
    </row>
    <row r="5" spans="1:7" s="23" customFormat="1" ht="13.5" thickBot="1" x14ac:dyDescent="0.25">
      <c r="A5" s="126"/>
      <c r="B5" s="126"/>
      <c r="C5" s="126"/>
      <c r="D5" s="126" t="s">
        <v>43</v>
      </c>
      <c r="E5" s="126" t="s">
        <v>44</v>
      </c>
      <c r="F5" s="126" t="s">
        <v>45</v>
      </c>
      <c r="G5" s="126"/>
    </row>
    <row r="6" spans="1:7" s="23" customFormat="1" x14ac:dyDescent="0.2">
      <c r="A6" s="859" t="s">
        <v>46</v>
      </c>
      <c r="B6" s="860"/>
      <c r="C6" s="32"/>
      <c r="D6" s="33"/>
      <c r="E6" s="33"/>
      <c r="F6" s="34"/>
      <c r="G6" s="26"/>
    </row>
    <row r="7" spans="1:7" s="23" customFormat="1" ht="12.75" customHeight="1" x14ac:dyDescent="0.2">
      <c r="A7" s="833" t="s">
        <v>249</v>
      </c>
      <c r="B7" s="834"/>
      <c r="C7" s="29"/>
      <c r="D7" s="30" t="s">
        <v>154</v>
      </c>
      <c r="E7" s="38" t="s">
        <v>27</v>
      </c>
      <c r="F7" s="35"/>
      <c r="G7" s="117" t="s">
        <v>47</v>
      </c>
    </row>
    <row r="8" spans="1:7" s="23" customFormat="1" ht="12.75" customHeight="1" x14ac:dyDescent="0.2">
      <c r="A8" s="833" t="s">
        <v>250</v>
      </c>
      <c r="B8" s="834"/>
      <c r="C8" s="29"/>
      <c r="D8" s="30" t="s">
        <v>155</v>
      </c>
      <c r="E8" s="38" t="s">
        <v>27</v>
      </c>
      <c r="F8" s="35"/>
      <c r="G8" s="117" t="s">
        <v>47</v>
      </c>
    </row>
    <row r="9" spans="1:7" s="23" customFormat="1" ht="12.75" customHeight="1" x14ac:dyDescent="0.2">
      <c r="A9" s="833" t="s">
        <v>251</v>
      </c>
      <c r="B9" s="834"/>
      <c r="C9" s="29"/>
      <c r="D9" s="30" t="s">
        <v>156</v>
      </c>
      <c r="E9" s="38" t="s">
        <v>27</v>
      </c>
      <c r="F9" s="35"/>
      <c r="G9" s="117" t="s">
        <v>47</v>
      </c>
    </row>
    <row r="10" spans="1:7" s="23" customFormat="1" ht="12.75" customHeight="1" x14ac:dyDescent="0.2">
      <c r="A10" s="833" t="s">
        <v>252</v>
      </c>
      <c r="B10" s="834"/>
      <c r="C10" s="29"/>
      <c r="D10" s="30" t="s">
        <v>157</v>
      </c>
      <c r="E10" s="38" t="s">
        <v>27</v>
      </c>
      <c r="F10" s="35"/>
      <c r="G10" s="117" t="s">
        <v>47</v>
      </c>
    </row>
    <row r="11" spans="1:7" s="23" customFormat="1" ht="13.5" thickBot="1" x14ac:dyDescent="0.25">
      <c r="A11" s="835" t="s">
        <v>253</v>
      </c>
      <c r="B11" s="836"/>
      <c r="C11" s="249"/>
      <c r="D11" s="36" t="s">
        <v>158</v>
      </c>
      <c r="E11" s="250" t="s">
        <v>27</v>
      </c>
      <c r="F11" s="251"/>
      <c r="G11" s="117" t="s">
        <v>47</v>
      </c>
    </row>
    <row r="12" spans="1:7" s="23" customFormat="1" ht="13.5" thickBot="1" x14ac:dyDescent="0.25">
      <c r="A12" s="24"/>
      <c r="B12" s="24"/>
      <c r="C12" s="24"/>
      <c r="D12" s="52"/>
      <c r="E12" s="52"/>
      <c r="F12" s="24"/>
      <c r="G12" s="24"/>
    </row>
    <row r="13" spans="1:7" s="23" customFormat="1" x14ac:dyDescent="0.2">
      <c r="A13" s="31" t="s">
        <v>48</v>
      </c>
      <c r="B13" s="32"/>
      <c r="C13" s="32"/>
      <c r="D13" s="33"/>
      <c r="E13" s="33"/>
      <c r="F13" s="34"/>
      <c r="G13" s="26"/>
    </row>
    <row r="14" spans="1:7" s="23" customFormat="1" x14ac:dyDescent="0.2">
      <c r="A14" s="37" t="s">
        <v>49</v>
      </c>
      <c r="B14" s="29"/>
      <c r="C14" s="29"/>
      <c r="D14" s="30"/>
      <c r="E14" s="30"/>
      <c r="F14" s="35"/>
      <c r="G14" s="24"/>
    </row>
    <row r="15" spans="1:7" s="23" customFormat="1" x14ac:dyDescent="0.2">
      <c r="A15" s="37" t="s">
        <v>50</v>
      </c>
      <c r="B15" s="29"/>
      <c r="C15" s="29"/>
      <c r="D15" s="30" t="s">
        <v>51</v>
      </c>
      <c r="E15" s="30">
        <v>4</v>
      </c>
      <c r="F15" s="35"/>
      <c r="G15" s="24"/>
    </row>
    <row r="16" spans="1:7" s="23" customFormat="1" x14ac:dyDescent="0.2">
      <c r="A16" s="37" t="s">
        <v>52</v>
      </c>
      <c r="B16" s="29"/>
      <c r="C16" s="29"/>
      <c r="D16" s="30" t="s">
        <v>53</v>
      </c>
      <c r="E16" s="30">
        <v>5</v>
      </c>
      <c r="F16" s="35"/>
      <c r="G16" s="24"/>
    </row>
    <row r="17" spans="1:7" s="23" customFormat="1" x14ac:dyDescent="0.2">
      <c r="A17" s="37" t="s">
        <v>54</v>
      </c>
      <c r="B17" s="29"/>
      <c r="C17" s="29"/>
      <c r="D17" s="30" t="s">
        <v>55</v>
      </c>
      <c r="E17" s="30">
        <f>E15*E16</f>
        <v>20</v>
      </c>
      <c r="F17" s="35"/>
      <c r="G17" s="24"/>
    </row>
    <row r="18" spans="1:7" s="23" customFormat="1" x14ac:dyDescent="0.2">
      <c r="A18" s="37" t="s">
        <v>56</v>
      </c>
      <c r="B18" s="29"/>
      <c r="C18" s="29"/>
      <c r="D18" s="30" t="s">
        <v>57</v>
      </c>
      <c r="E18" s="252" t="e">
        <f>E11+0</f>
        <v>#VALUE!</v>
      </c>
      <c r="F18" s="35"/>
      <c r="G18" s="24"/>
    </row>
    <row r="19" spans="1:7" s="23" customFormat="1" x14ac:dyDescent="0.2">
      <c r="A19" s="37" t="s">
        <v>58</v>
      </c>
      <c r="B19" s="29"/>
      <c r="C19" s="29"/>
      <c r="D19" s="30" t="s">
        <v>59</v>
      </c>
      <c r="E19" s="253" t="e">
        <f>ROUND((1+E18)^(1/E15)-1,5)</f>
        <v>#VALUE!</v>
      </c>
      <c r="F19" s="35"/>
      <c r="G19" s="24"/>
    </row>
    <row r="20" spans="1:7" s="23" customFormat="1" ht="25.35" customHeight="1" thickBot="1" x14ac:dyDescent="0.25">
      <c r="A20" s="837" t="s">
        <v>60</v>
      </c>
      <c r="B20" s="838"/>
      <c r="C20" s="838"/>
      <c r="D20" s="838"/>
      <c r="E20" s="838"/>
      <c r="F20" s="839"/>
      <c r="G20" s="24"/>
    </row>
    <row r="21" spans="1:7" s="23" customFormat="1" ht="13.5" thickBot="1" x14ac:dyDescent="0.25">
      <c r="A21" s="24"/>
      <c r="B21" s="24"/>
      <c r="C21" s="24"/>
      <c r="D21" s="52"/>
      <c r="E21" s="52"/>
      <c r="F21" s="24"/>
      <c r="G21" s="24"/>
    </row>
    <row r="22" spans="1:7" s="23" customFormat="1" x14ac:dyDescent="0.2">
      <c r="A22" s="31" t="s">
        <v>61</v>
      </c>
      <c r="B22" s="32"/>
      <c r="C22" s="32"/>
      <c r="D22" s="33"/>
      <c r="E22" s="33"/>
      <c r="F22" s="34"/>
      <c r="G22" s="26"/>
    </row>
    <row r="23" spans="1:7" s="23" customFormat="1" x14ac:dyDescent="0.2">
      <c r="A23" s="37" t="s">
        <v>254</v>
      </c>
      <c r="B23" s="29"/>
      <c r="C23" s="29"/>
      <c r="D23" s="30" t="s">
        <v>62</v>
      </c>
      <c r="E23" s="30"/>
      <c r="F23" s="254">
        <v>1</v>
      </c>
      <c r="G23" s="24"/>
    </row>
    <row r="24" spans="1:7" s="23" customFormat="1" x14ac:dyDescent="0.2">
      <c r="A24" s="37" t="s">
        <v>255</v>
      </c>
      <c r="B24" s="29"/>
      <c r="C24" s="29"/>
      <c r="D24" s="30" t="s">
        <v>63</v>
      </c>
      <c r="E24" s="38" t="s">
        <v>27</v>
      </c>
      <c r="F24" s="35"/>
      <c r="G24" s="26" t="s">
        <v>47</v>
      </c>
    </row>
    <row r="25" spans="1:7" s="23" customFormat="1" x14ac:dyDescent="0.2">
      <c r="A25" s="37" t="s">
        <v>256</v>
      </c>
      <c r="B25" s="29"/>
      <c r="C25" s="29"/>
      <c r="D25" s="30" t="s">
        <v>64</v>
      </c>
      <c r="E25" s="38" t="s">
        <v>27</v>
      </c>
      <c r="F25" s="35"/>
      <c r="G25" s="26" t="s">
        <v>47</v>
      </c>
    </row>
    <row r="26" spans="1:7" s="23" customFormat="1" x14ac:dyDescent="0.2">
      <c r="A26" s="37" t="s">
        <v>257</v>
      </c>
      <c r="B26" s="29"/>
      <c r="C26" s="29"/>
      <c r="D26" s="30" t="s">
        <v>65</v>
      </c>
      <c r="E26" s="38" t="s">
        <v>27</v>
      </c>
      <c r="F26" s="35"/>
      <c r="G26" s="26" t="s">
        <v>47</v>
      </c>
    </row>
    <row r="27" spans="1:7" s="23" customFormat="1" x14ac:dyDescent="0.2">
      <c r="A27" s="37" t="s">
        <v>258</v>
      </c>
      <c r="B27" s="29"/>
      <c r="C27" s="29"/>
      <c r="D27" s="30" t="s">
        <v>66</v>
      </c>
      <c r="E27" s="38" t="s">
        <v>27</v>
      </c>
      <c r="F27" s="35"/>
      <c r="G27" s="26" t="s">
        <v>47</v>
      </c>
    </row>
    <row r="28" spans="1:7" s="23" customFormat="1" x14ac:dyDescent="0.2">
      <c r="A28" s="37" t="s">
        <v>259</v>
      </c>
      <c r="B28" s="29"/>
      <c r="C28" s="29"/>
      <c r="D28" s="30" t="s">
        <v>67</v>
      </c>
      <c r="E28" s="38" t="s">
        <v>27</v>
      </c>
      <c r="F28" s="35"/>
      <c r="G28" s="26" t="s">
        <v>47</v>
      </c>
    </row>
    <row r="29" spans="1:7" s="23" customFormat="1" x14ac:dyDescent="0.2">
      <c r="A29" s="37" t="s">
        <v>260</v>
      </c>
      <c r="B29" s="29"/>
      <c r="C29" s="29"/>
      <c r="D29" s="30" t="s">
        <v>68</v>
      </c>
      <c r="E29" s="252">
        <v>0</v>
      </c>
      <c r="F29" s="35"/>
      <c r="G29" s="24"/>
    </row>
    <row r="30" spans="1:7" s="23" customFormat="1" x14ac:dyDescent="0.2">
      <c r="A30" s="37" t="s">
        <v>69</v>
      </c>
      <c r="B30" s="29"/>
      <c r="C30" s="29"/>
      <c r="D30" s="30" t="s">
        <v>70</v>
      </c>
      <c r="E30" s="30"/>
      <c r="F30" s="254">
        <f>IF(ISNUMBER(E27*F23+0),E27*F23+0,0)</f>
        <v>0</v>
      </c>
      <c r="G30" s="24"/>
    </row>
    <row r="31" spans="1:7" s="23" customFormat="1" ht="13.5" thickBot="1" x14ac:dyDescent="0.25">
      <c r="A31" s="840" t="s">
        <v>71</v>
      </c>
      <c r="B31" s="841"/>
      <c r="C31" s="841"/>
      <c r="D31" s="841"/>
      <c r="E31" s="841"/>
      <c r="F31" s="842"/>
      <c r="G31" s="24"/>
    </row>
    <row r="32" spans="1:7" s="23" customFormat="1" ht="13.5" thickBot="1" x14ac:dyDescent="0.25">
      <c r="A32" s="24"/>
      <c r="B32" s="24"/>
      <c r="C32" s="24"/>
      <c r="D32" s="52"/>
      <c r="E32" s="52"/>
      <c r="F32" s="24"/>
      <c r="G32" s="24"/>
    </row>
    <row r="33" spans="1:7" s="23" customFormat="1" x14ac:dyDescent="0.2">
      <c r="A33" s="31" t="s">
        <v>72</v>
      </c>
      <c r="B33" s="255"/>
      <c r="C33" s="255"/>
      <c r="D33" s="256"/>
      <c r="E33" s="256"/>
      <c r="F33" s="257"/>
      <c r="G33" s="24"/>
    </row>
    <row r="34" spans="1:7" s="23" customFormat="1" x14ac:dyDescent="0.2">
      <c r="A34" s="37" t="s">
        <v>73</v>
      </c>
      <c r="B34" s="29"/>
      <c r="C34" s="29"/>
      <c r="D34" s="30" t="s">
        <v>74</v>
      </c>
      <c r="E34" s="30"/>
      <c r="F34" s="254">
        <f>IF(ISNUMBER(((F23-F30)*E19/(1-(1/(1+E19)^E17)))/(1+E19)+(F30*E19/(1+E19))),((F23-F30)*E19/(1-(1/(1+E19)^E17)))/(1+E19)+(F30*E19/(1+E19)),0)</f>
        <v>0</v>
      </c>
      <c r="G34" s="258"/>
    </row>
    <row r="35" spans="1:7" s="23" customFormat="1" ht="12.75" customHeight="1" x14ac:dyDescent="0.2">
      <c r="A35" s="850" t="s">
        <v>75</v>
      </c>
      <c r="B35" s="851"/>
      <c r="C35" s="851"/>
      <c r="D35" s="851"/>
      <c r="E35" s="851"/>
      <c r="F35" s="852"/>
      <c r="G35" s="259"/>
    </row>
    <row r="36" spans="1:7" s="23" customFormat="1" x14ac:dyDescent="0.2">
      <c r="A36" s="847" t="s">
        <v>76</v>
      </c>
      <c r="B36" s="848"/>
      <c r="C36" s="848"/>
      <c r="D36" s="848"/>
      <c r="E36" s="848"/>
      <c r="F36" s="849"/>
      <c r="G36" s="24"/>
    </row>
    <row r="37" spans="1:7" s="23" customFormat="1" ht="13.5" thickBot="1" x14ac:dyDescent="0.25">
      <c r="A37" s="844"/>
      <c r="B37" s="845"/>
      <c r="C37" s="845"/>
      <c r="D37" s="845"/>
      <c r="E37" s="845"/>
      <c r="F37" s="846"/>
      <c r="G37" s="24"/>
    </row>
    <row r="38" spans="1:7" s="23" customFormat="1" ht="13.5" thickBot="1" x14ac:dyDescent="0.25">
      <c r="A38" s="24"/>
      <c r="B38" s="24"/>
      <c r="C38" s="24"/>
      <c r="D38" s="52"/>
      <c r="E38" s="52"/>
      <c r="F38" s="24"/>
      <c r="G38" s="24"/>
    </row>
    <row r="39" spans="1:7" s="23" customFormat="1" x14ac:dyDescent="0.2">
      <c r="A39" s="31" t="s">
        <v>77</v>
      </c>
      <c r="B39" s="32"/>
      <c r="C39" s="32"/>
      <c r="D39" s="33"/>
      <c r="E39" s="33"/>
      <c r="F39" s="34"/>
      <c r="G39" s="26"/>
    </row>
    <row r="40" spans="1:7" s="23" customFormat="1" ht="13.5" thickBot="1" x14ac:dyDescent="0.25">
      <c r="A40" s="844" t="s">
        <v>78</v>
      </c>
      <c r="B40" s="845"/>
      <c r="C40" s="853"/>
      <c r="D40" s="36" t="s">
        <v>79</v>
      </c>
      <c r="E40" s="36"/>
      <c r="F40" s="45">
        <f>IF(ISNUMBER(F34*E17+F30),F34*E17+F30,0)</f>
        <v>0</v>
      </c>
    </row>
    <row r="41" spans="1:7" s="23" customFormat="1" ht="13.5" thickBot="1" x14ac:dyDescent="0.25">
      <c r="A41" s="75"/>
      <c r="B41" s="75"/>
      <c r="C41" s="75"/>
      <c r="D41" s="52"/>
      <c r="E41" s="52"/>
      <c r="F41" s="76"/>
    </row>
    <row r="42" spans="1:7" s="23" customFormat="1" ht="13.5" thickBot="1" x14ac:dyDescent="0.25">
      <c r="A42" s="854" t="s">
        <v>159</v>
      </c>
      <c r="B42" s="855"/>
      <c r="C42" s="855"/>
      <c r="D42" s="372">
        <v>-1.01E-3</v>
      </c>
      <c r="E42" s="52"/>
      <c r="F42" s="76"/>
    </row>
    <row r="43" spans="1:7" s="23" customFormat="1" x14ac:dyDescent="0.2">
      <c r="A43" s="75"/>
      <c r="B43" s="75"/>
      <c r="C43" s="75"/>
      <c r="D43" s="52"/>
      <c r="E43" s="52"/>
      <c r="F43" s="76"/>
    </row>
    <row r="44" spans="1:7" s="23" customFormat="1" x14ac:dyDescent="0.2">
      <c r="A44" s="26" t="s">
        <v>43</v>
      </c>
      <c r="B44" s="26"/>
      <c r="C44" s="26"/>
      <c r="D44" s="126"/>
      <c r="E44" s="126"/>
      <c r="F44" s="26"/>
    </row>
    <row r="45" spans="1:7" s="23" customFormat="1" x14ac:dyDescent="0.2">
      <c r="A45" s="4" t="s">
        <v>323</v>
      </c>
      <c r="B45" s="27"/>
      <c r="C45" s="27"/>
      <c r="D45" s="27"/>
      <c r="E45" s="27"/>
    </row>
    <row r="46" spans="1:7" s="23" customFormat="1" x14ac:dyDescent="0.2">
      <c r="A46" s="24"/>
      <c r="B46" s="24"/>
      <c r="C46" s="52"/>
      <c r="D46" s="52"/>
      <c r="E46" s="24"/>
    </row>
    <row r="47" spans="1:7" s="23" customFormat="1" x14ac:dyDescent="0.2">
      <c r="A47" s="24"/>
      <c r="B47" s="24"/>
      <c r="C47" s="24"/>
      <c r="D47" s="52"/>
      <c r="E47" s="52"/>
      <c r="F47" s="24"/>
    </row>
    <row r="48" spans="1:7" s="23" customFormat="1" ht="21.75" customHeight="1" x14ac:dyDescent="0.2">
      <c r="A48" s="260" t="s">
        <v>0</v>
      </c>
      <c r="B48" s="24"/>
      <c r="C48" s="24"/>
      <c r="D48" s="52"/>
      <c r="E48" s="52"/>
      <c r="F48" s="24"/>
    </row>
    <row r="49" spans="1:7" s="23" customFormat="1" ht="12.75" customHeight="1" x14ac:dyDescent="0.2">
      <c r="A49" s="843" t="s">
        <v>324</v>
      </c>
      <c r="B49" s="843"/>
      <c r="C49" s="843"/>
      <c r="D49" s="843"/>
      <c r="E49" s="843"/>
      <c r="F49" s="843"/>
      <c r="G49" s="843"/>
    </row>
    <row r="50" spans="1:7" s="23" customFormat="1" x14ac:dyDescent="0.2">
      <c r="A50" s="843"/>
      <c r="B50" s="843"/>
      <c r="C50" s="843"/>
      <c r="D50" s="843"/>
      <c r="E50" s="843"/>
      <c r="F50" s="843"/>
      <c r="G50" s="843"/>
    </row>
    <row r="51" spans="1:7" s="23" customFormat="1" x14ac:dyDescent="0.2">
      <c r="A51" s="843"/>
      <c r="B51" s="843"/>
      <c r="C51" s="843"/>
      <c r="D51" s="843"/>
      <c r="E51" s="843"/>
      <c r="F51" s="843"/>
      <c r="G51" s="843"/>
    </row>
    <row r="52" spans="1:7" s="23" customFormat="1" x14ac:dyDescent="0.2">
      <c r="A52" s="843"/>
      <c r="B52" s="843"/>
      <c r="C52" s="843"/>
      <c r="D52" s="843"/>
      <c r="E52" s="843"/>
      <c r="F52" s="843"/>
      <c r="G52" s="843"/>
    </row>
    <row r="53" spans="1:7" s="23" customFormat="1" x14ac:dyDescent="0.2">
      <c r="A53" s="843"/>
      <c r="B53" s="843"/>
      <c r="C53" s="843"/>
      <c r="D53" s="843"/>
      <c r="E53" s="843"/>
      <c r="F53" s="843"/>
      <c r="G53" s="843"/>
    </row>
    <row r="54" spans="1:7" s="23" customFormat="1" x14ac:dyDescent="0.2">
      <c r="A54" s="843"/>
      <c r="B54" s="843"/>
      <c r="C54" s="843"/>
      <c r="D54" s="843"/>
      <c r="E54" s="843"/>
      <c r="F54" s="843"/>
      <c r="G54" s="843"/>
    </row>
    <row r="55" spans="1:7" s="23" customFormat="1" ht="149.25" customHeight="1" x14ac:dyDescent="0.2">
      <c r="A55" s="843"/>
      <c r="B55" s="843"/>
      <c r="C55" s="843"/>
      <c r="D55" s="843"/>
      <c r="E55" s="843"/>
      <c r="F55" s="843"/>
      <c r="G55" s="843"/>
    </row>
    <row r="56" spans="1:7" ht="16.5" customHeight="1" x14ac:dyDescent="0.2">
      <c r="A56" s="403" t="s">
        <v>42</v>
      </c>
      <c r="B56" s="24"/>
      <c r="C56" s="24"/>
      <c r="D56" s="25"/>
      <c r="E56" s="25"/>
      <c r="F56" s="24"/>
      <c r="G56" s="24"/>
    </row>
  </sheetData>
  <protectedRanges>
    <protectedRange password="812D" sqref="E24:E28 E7:E11" name="Range1" securityDescriptor="O:WDG:WDD:(A;;CC;;;WD)"/>
  </protectedRanges>
  <customSheetViews>
    <customSheetView guid="{66274A6A-8D18-4556-AF0E-5DD8EDA1804E}" showPageBreaks="1" fitToPage="1" printArea="1" view="pageBreakPreview" showRuler="0" topLeftCell="A13">
      <selection activeCell="F26" sqref="F26"/>
      <pageMargins left="0.74803149606299213" right="0.74803149606299213" top="0.98425196850393704" bottom="0.98425196850393704" header="0.51181102362204722" footer="0.51181102362204722"/>
      <pageSetup paperSize="9" scale="81" firstPageNumber="0" orientation="portrait" horizontalDpi="300" verticalDpi="300" r:id="rId1"/>
      <headerFooter alignWithMargins="0">
        <oddHeader>&amp;CCall for Tenders  DIGIT/R2/PO/2008/027 APS II – Annex 5: Financial Evaluation Questionnaire
Tenderer:..........................</oddHeader>
        <oddFooter>&amp;LLeasing / Rental&amp;R&amp;P/&amp;N</oddFooter>
      </headerFooter>
    </customSheetView>
    <customSheetView guid="{E676EB15-F82B-4505-AFAE-B4FCD6E91606}" showPageBreaks="1" fitToPage="1" printArea="1" view="pageBreakPreview" showRuler="0" topLeftCell="A13">
      <selection activeCell="F26" sqref="F26"/>
      <pageMargins left="0.74803149606299213" right="0.74803149606299213" top="0.98425196850393704" bottom="0.98425196850393704" header="0.51181102362204722" footer="0.51181102362204722"/>
      <pageSetup paperSize="9" scale="81" firstPageNumber="0" orientation="portrait" horizontalDpi="300" verticalDpi="300" r:id="rId2"/>
      <headerFooter alignWithMargins="0">
        <oddHeader>&amp;CCall for Tenders  DIGIT/R2/PO/2008/027 APS II – Annex 5: Financial Evaluation Questionnaire
Tenderer:..........................</oddHeader>
        <oddFooter>&amp;LLeasing / Rental&amp;R&amp;P/&amp;N</oddFooter>
      </headerFooter>
    </customSheetView>
  </customSheetViews>
  <mergeCells count="15">
    <mergeCell ref="A1:F1"/>
    <mergeCell ref="A7:B7"/>
    <mergeCell ref="A8:B8"/>
    <mergeCell ref="A9:B9"/>
    <mergeCell ref="A6:B6"/>
    <mergeCell ref="A10:B10"/>
    <mergeCell ref="A11:B11"/>
    <mergeCell ref="A20:F20"/>
    <mergeCell ref="A31:F31"/>
    <mergeCell ref="A49:G55"/>
    <mergeCell ref="A37:F37"/>
    <mergeCell ref="A36:F36"/>
    <mergeCell ref="A35:F35"/>
    <mergeCell ref="A40:C40"/>
    <mergeCell ref="A42:C42"/>
  </mergeCells>
  <phoneticPr fontId="2" type="noConversion"/>
  <pageMargins left="0.74803149606299213" right="0.74803149606299213" top="1.1811023622047245" bottom="0.98425196850393704" header="0.51181102362204722" footer="0.51181102362204722"/>
  <pageSetup paperSize="9" scale="79" firstPageNumber="0" orientation="portrait" horizontalDpi="300" verticalDpi="300" r:id="rId3"/>
  <headerFooter alignWithMargins="0">
    <oddHeader>&amp;CDIGIT/R3/PO/2016/020 – DCCS - Annex 6: Financial Evaluation Questionnaire
Tenderer.......................</oddHeader>
    <oddFooter>&amp;LLeasing &amp;R&amp;P/&amp;N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rgb="FF7030A0"/>
  </sheetPr>
  <dimension ref="A1:G49"/>
  <sheetViews>
    <sheetView topLeftCell="A22" zoomScale="110" zoomScaleNormal="110" workbookViewId="0">
      <selection activeCell="E18" sqref="E18"/>
    </sheetView>
  </sheetViews>
  <sheetFormatPr defaultRowHeight="12.75" x14ac:dyDescent="0.2"/>
  <cols>
    <col min="1" max="1" width="34" customWidth="1"/>
    <col min="2" max="2" width="78" customWidth="1"/>
    <col min="3" max="4" width="17.5703125" customWidth="1"/>
    <col min="5" max="5" width="20.140625" customWidth="1"/>
    <col min="6" max="6" width="17.5703125" customWidth="1"/>
    <col min="7" max="7" width="23" customWidth="1"/>
  </cols>
  <sheetData>
    <row r="1" spans="1:7" ht="62.25" customHeight="1" thickBot="1" x14ac:dyDescent="0.25">
      <c r="A1" s="863" t="s">
        <v>334</v>
      </c>
      <c r="B1" s="864"/>
      <c r="C1" s="864"/>
      <c r="D1" s="864"/>
      <c r="E1" s="864"/>
      <c r="F1" s="865"/>
      <c r="G1" s="355"/>
    </row>
    <row r="2" spans="1:7" ht="69.75" customHeight="1" x14ac:dyDescent="0.2">
      <c r="A2" s="261" t="s">
        <v>139</v>
      </c>
      <c r="B2" s="262" t="s">
        <v>140</v>
      </c>
      <c r="C2" s="262" t="s">
        <v>188</v>
      </c>
      <c r="D2" s="262" t="s">
        <v>376</v>
      </c>
      <c r="E2" s="589" t="s">
        <v>350</v>
      </c>
      <c r="F2" s="421" t="s">
        <v>264</v>
      </c>
      <c r="G2" s="419"/>
    </row>
    <row r="3" spans="1:7" ht="21" customHeight="1" x14ac:dyDescent="0.2">
      <c r="A3" s="373" t="s">
        <v>325</v>
      </c>
      <c r="B3" s="263" t="s">
        <v>200</v>
      </c>
      <c r="C3" s="264">
        <v>0</v>
      </c>
      <c r="D3" s="547">
        <f>C3*'Extended Guarantees'!$E$18</f>
        <v>0</v>
      </c>
      <c r="E3" s="590">
        <f>(Summary!$B$4)*0.15</f>
        <v>148.79999999999998</v>
      </c>
      <c r="F3" s="422">
        <f>(C3*E3)+(D3*E3)</f>
        <v>0</v>
      </c>
      <c r="G3" s="420"/>
    </row>
    <row r="4" spans="1:7" ht="21" customHeight="1" x14ac:dyDescent="0.2">
      <c r="A4" s="265"/>
      <c r="B4" s="263" t="s">
        <v>201</v>
      </c>
      <c r="C4" s="264">
        <v>0</v>
      </c>
      <c r="D4" s="547">
        <f>C4*'Extended Guarantees'!$E$18</f>
        <v>0</v>
      </c>
      <c r="E4" s="590">
        <f>(Summary!$B$4)*0.15</f>
        <v>148.79999999999998</v>
      </c>
      <c r="F4" s="422">
        <f t="shared" ref="F4:F5" si="0">(C4*E4)+(D4*E4)</f>
        <v>0</v>
      </c>
      <c r="G4" s="420"/>
    </row>
    <row r="5" spans="1:7" ht="21" customHeight="1" x14ac:dyDescent="0.2">
      <c r="A5" s="265"/>
      <c r="B5" s="263" t="s">
        <v>202</v>
      </c>
      <c r="C5" s="264">
        <v>0</v>
      </c>
      <c r="D5" s="547">
        <f>C5*'Extended Guarantees'!$E$18</f>
        <v>0</v>
      </c>
      <c r="E5" s="590">
        <f>(Summary!$B$4)*0.15</f>
        <v>148.79999999999998</v>
      </c>
      <c r="F5" s="422">
        <f t="shared" si="0"/>
        <v>0</v>
      </c>
      <c r="G5" s="420"/>
    </row>
    <row r="6" spans="1:7" ht="21" customHeight="1" thickBot="1" x14ac:dyDescent="0.25">
      <c r="A6" s="266"/>
      <c r="B6" s="131"/>
      <c r="C6" s="132"/>
      <c r="D6" s="548"/>
      <c r="E6" s="321" t="s">
        <v>141</v>
      </c>
      <c r="F6" s="423">
        <f>SUM(F3:F5)</f>
        <v>0</v>
      </c>
      <c r="G6" s="322"/>
    </row>
    <row r="7" spans="1:7" ht="13.5" thickBot="1" x14ac:dyDescent="0.25">
      <c r="A7" s="424"/>
      <c r="B7" s="4"/>
      <c r="C7" s="4"/>
      <c r="D7" s="4"/>
      <c r="E7" s="4"/>
      <c r="F7" s="425"/>
      <c r="G7" s="18"/>
    </row>
    <row r="8" spans="1:7" ht="69" customHeight="1" x14ac:dyDescent="0.2">
      <c r="A8" s="261" t="s">
        <v>139</v>
      </c>
      <c r="B8" s="262" t="s">
        <v>140</v>
      </c>
      <c r="C8" s="262" t="s">
        <v>188</v>
      </c>
      <c r="D8" s="262" t="s">
        <v>376</v>
      </c>
      <c r="E8" s="589" t="s">
        <v>350</v>
      </c>
      <c r="F8" s="421" t="s">
        <v>264</v>
      </c>
      <c r="G8" s="419"/>
    </row>
    <row r="9" spans="1:7" ht="19.5" customHeight="1" x14ac:dyDescent="0.2">
      <c r="A9" s="373" t="s">
        <v>183</v>
      </c>
      <c r="B9" s="263" t="s">
        <v>331</v>
      </c>
      <c r="C9" s="264">
        <v>0</v>
      </c>
      <c r="D9" s="547">
        <f>C9*'Extended Guarantees'!$E$18</f>
        <v>0</v>
      </c>
      <c r="E9" s="432">
        <f>(Summary!$B$5)*0.2</f>
        <v>338.20000000000005</v>
      </c>
      <c r="F9" s="422">
        <f>(C9*E9)+(D9*E9)</f>
        <v>0</v>
      </c>
      <c r="G9" s="420"/>
    </row>
    <row r="10" spans="1:7" ht="19.5" customHeight="1" x14ac:dyDescent="0.2">
      <c r="A10" s="265"/>
      <c r="B10" s="263" t="s">
        <v>203</v>
      </c>
      <c r="C10" s="264">
        <v>0</v>
      </c>
      <c r="D10" s="547">
        <f>C10*'Extended Guarantees'!$E$18</f>
        <v>0</v>
      </c>
      <c r="E10" s="432">
        <f>(Summary!$B$5)*0.2</f>
        <v>338.20000000000005</v>
      </c>
      <c r="F10" s="422">
        <f t="shared" ref="F10:F14" si="1">(C10*E10)+(D10*E10)</f>
        <v>0</v>
      </c>
      <c r="G10" s="420"/>
    </row>
    <row r="11" spans="1:7" ht="19.5" customHeight="1" x14ac:dyDescent="0.2">
      <c r="A11" s="265"/>
      <c r="B11" s="263" t="s">
        <v>204</v>
      </c>
      <c r="C11" s="264">
        <v>0</v>
      </c>
      <c r="D11" s="547">
        <f>C11*'Extended Guarantees'!$E$18</f>
        <v>0</v>
      </c>
      <c r="E11" s="432">
        <f>(Summary!$B$5)*0.2</f>
        <v>338.20000000000005</v>
      </c>
      <c r="F11" s="422">
        <f t="shared" si="1"/>
        <v>0</v>
      </c>
      <c r="G11" s="420"/>
    </row>
    <row r="12" spans="1:7" ht="19.5" customHeight="1" x14ac:dyDescent="0.2">
      <c r="A12" s="265"/>
      <c r="B12" s="263" t="s">
        <v>205</v>
      </c>
      <c r="C12" s="264">
        <v>0</v>
      </c>
      <c r="D12" s="547">
        <f>C12*'Extended Guarantees'!$E$18</f>
        <v>0</v>
      </c>
      <c r="E12" s="432">
        <f>(Summary!$B$5)*0.2</f>
        <v>338.20000000000005</v>
      </c>
      <c r="F12" s="422">
        <f t="shared" si="1"/>
        <v>0</v>
      </c>
      <c r="G12" s="420"/>
    </row>
    <row r="13" spans="1:7" ht="19.5" customHeight="1" x14ac:dyDescent="0.2">
      <c r="A13" s="265"/>
      <c r="B13" s="263" t="s">
        <v>206</v>
      </c>
      <c r="C13" s="264">
        <v>0</v>
      </c>
      <c r="D13" s="547">
        <f>C13*'Extended Guarantees'!$E$18</f>
        <v>0</v>
      </c>
      <c r="E13" s="432">
        <f>(Summary!$B$5)*0.2</f>
        <v>338.20000000000005</v>
      </c>
      <c r="F13" s="422">
        <f t="shared" si="1"/>
        <v>0</v>
      </c>
      <c r="G13" s="420"/>
    </row>
    <row r="14" spans="1:7" ht="19.5" customHeight="1" x14ac:dyDescent="0.2">
      <c r="A14" s="265"/>
      <c r="B14" s="263" t="s">
        <v>207</v>
      </c>
      <c r="C14" s="264">
        <v>0</v>
      </c>
      <c r="D14" s="547">
        <f>C14*'Extended Guarantees'!$E$18</f>
        <v>0</v>
      </c>
      <c r="E14" s="432">
        <f>(Summary!$B$5)*0.2</f>
        <v>338.20000000000005</v>
      </c>
      <c r="F14" s="422">
        <f t="shared" si="1"/>
        <v>0</v>
      </c>
      <c r="G14" s="420"/>
    </row>
    <row r="15" spans="1:7" ht="19.5" customHeight="1" thickBot="1" x14ac:dyDescent="0.25">
      <c r="A15" s="266"/>
      <c r="B15" s="131"/>
      <c r="C15" s="268"/>
      <c r="D15" s="132"/>
      <c r="E15" s="267" t="s">
        <v>141</v>
      </c>
      <c r="F15" s="423">
        <f>SUM(F9:F14)</f>
        <v>0</v>
      </c>
      <c r="G15" s="322"/>
    </row>
    <row r="16" spans="1:7" ht="13.5" thickBot="1" x14ac:dyDescent="0.25">
      <c r="A16" s="424"/>
      <c r="B16" s="4"/>
      <c r="C16" s="4"/>
      <c r="D16" s="4"/>
      <c r="E16" s="4"/>
      <c r="F16" s="425"/>
      <c r="G16" s="18"/>
    </row>
    <row r="17" spans="1:7" ht="70.5" customHeight="1" x14ac:dyDescent="0.2">
      <c r="A17" s="261" t="s">
        <v>139</v>
      </c>
      <c r="B17" s="262" t="s">
        <v>140</v>
      </c>
      <c r="C17" s="262" t="s">
        <v>188</v>
      </c>
      <c r="D17" s="262" t="s">
        <v>376</v>
      </c>
      <c r="E17" s="589" t="s">
        <v>350</v>
      </c>
      <c r="F17" s="421" t="s">
        <v>264</v>
      </c>
      <c r="G17" s="419"/>
    </row>
    <row r="18" spans="1:7" ht="19.5" customHeight="1" x14ac:dyDescent="0.2">
      <c r="A18" s="373" t="s">
        <v>184</v>
      </c>
      <c r="B18" s="263" t="s">
        <v>208</v>
      </c>
      <c r="C18" s="264">
        <v>0</v>
      </c>
      <c r="D18" s="547">
        <f>C18*'Extended Guarantees'!$E$18</f>
        <v>0</v>
      </c>
      <c r="E18" s="432">
        <f>(Summary!$B$6)*0.3</f>
        <v>770.1</v>
      </c>
      <c r="F18" s="422">
        <f>(C18*E18)+(D18*E18)</f>
        <v>0</v>
      </c>
      <c r="G18" s="420"/>
    </row>
    <row r="19" spans="1:7" ht="19.5" customHeight="1" x14ac:dyDescent="0.2">
      <c r="A19" s="265"/>
      <c r="B19" s="263" t="s">
        <v>203</v>
      </c>
      <c r="C19" s="264">
        <v>0</v>
      </c>
      <c r="D19" s="547">
        <f>C19*'Extended Guarantees'!$E$18</f>
        <v>0</v>
      </c>
      <c r="E19" s="432">
        <f>(Summary!$B$6)*0.3</f>
        <v>770.1</v>
      </c>
      <c r="F19" s="422">
        <f t="shared" ref="F19:F25" si="2">(C19*E19)+(D19*E19)</f>
        <v>0</v>
      </c>
      <c r="G19" s="420"/>
    </row>
    <row r="20" spans="1:7" ht="19.5" customHeight="1" x14ac:dyDescent="0.2">
      <c r="A20" s="265"/>
      <c r="B20" s="263" t="s">
        <v>204</v>
      </c>
      <c r="C20" s="264">
        <v>0</v>
      </c>
      <c r="D20" s="547">
        <f>C20*'Extended Guarantees'!$E$18</f>
        <v>0</v>
      </c>
      <c r="E20" s="432">
        <f>(Summary!$B$6)*0.3</f>
        <v>770.1</v>
      </c>
      <c r="F20" s="422">
        <f t="shared" si="2"/>
        <v>0</v>
      </c>
      <c r="G20" s="420"/>
    </row>
    <row r="21" spans="1:7" ht="19.5" customHeight="1" x14ac:dyDescent="0.2">
      <c r="A21" s="265"/>
      <c r="B21" s="263" t="s">
        <v>205</v>
      </c>
      <c r="C21" s="264">
        <v>0</v>
      </c>
      <c r="D21" s="547">
        <f>C21*'Extended Guarantees'!$E$18</f>
        <v>0</v>
      </c>
      <c r="E21" s="432">
        <f>(Summary!$B$6)*0.3</f>
        <v>770.1</v>
      </c>
      <c r="F21" s="422">
        <f t="shared" si="2"/>
        <v>0</v>
      </c>
      <c r="G21" s="420"/>
    </row>
    <row r="22" spans="1:7" ht="19.5" customHeight="1" x14ac:dyDescent="0.2">
      <c r="A22" s="265"/>
      <c r="B22" s="374" t="s">
        <v>403</v>
      </c>
      <c r="C22" s="264">
        <v>0</v>
      </c>
      <c r="D22" s="547">
        <f>C22*'Extended Guarantees'!$E$18</f>
        <v>0</v>
      </c>
      <c r="E22" s="432">
        <f>(Summary!$B$6)*0.3</f>
        <v>770.1</v>
      </c>
      <c r="F22" s="422">
        <f t="shared" si="2"/>
        <v>0</v>
      </c>
      <c r="G22" s="420"/>
    </row>
    <row r="23" spans="1:7" ht="19.5" customHeight="1" x14ac:dyDescent="0.2">
      <c r="A23" s="265"/>
      <c r="B23" s="320" t="s">
        <v>402</v>
      </c>
      <c r="C23" s="264">
        <v>0</v>
      </c>
      <c r="D23" s="547">
        <f>C23*'Extended Guarantees'!$E$18</f>
        <v>0</v>
      </c>
      <c r="E23" s="432">
        <f>(Summary!$B$6)*0.3</f>
        <v>770.1</v>
      </c>
      <c r="F23" s="422">
        <f t="shared" si="2"/>
        <v>0</v>
      </c>
      <c r="G23" s="420"/>
    </row>
    <row r="24" spans="1:7" ht="19.5" customHeight="1" x14ac:dyDescent="0.2">
      <c r="A24" s="265"/>
      <c r="B24" s="263" t="s">
        <v>206</v>
      </c>
      <c r="C24" s="264">
        <v>0</v>
      </c>
      <c r="D24" s="547">
        <f>C24*'Extended Guarantees'!$E$18</f>
        <v>0</v>
      </c>
      <c r="E24" s="432">
        <f>(Summary!$B$6)*0.3</f>
        <v>770.1</v>
      </c>
      <c r="F24" s="422">
        <f t="shared" si="2"/>
        <v>0</v>
      </c>
      <c r="G24" s="420"/>
    </row>
    <row r="25" spans="1:7" ht="19.5" customHeight="1" x14ac:dyDescent="0.2">
      <c r="A25" s="265"/>
      <c r="B25" s="263" t="s">
        <v>207</v>
      </c>
      <c r="C25" s="264">
        <v>0</v>
      </c>
      <c r="D25" s="547">
        <f>C25*'Extended Guarantees'!$E$18</f>
        <v>0</v>
      </c>
      <c r="E25" s="432">
        <f>(Summary!$B$6)*0.3</f>
        <v>770.1</v>
      </c>
      <c r="F25" s="422">
        <f t="shared" si="2"/>
        <v>0</v>
      </c>
      <c r="G25" s="420"/>
    </row>
    <row r="26" spans="1:7" ht="19.5" customHeight="1" thickBot="1" x14ac:dyDescent="0.25">
      <c r="A26" s="266"/>
      <c r="B26" s="131"/>
      <c r="C26" s="132"/>
      <c r="D26" s="132"/>
      <c r="E26" s="267" t="s">
        <v>141</v>
      </c>
      <c r="F26" s="423">
        <f>SUM(F18:F25)</f>
        <v>0</v>
      </c>
      <c r="G26" s="322"/>
    </row>
    <row r="27" spans="1:7" ht="13.5" thickBot="1" x14ac:dyDescent="0.25">
      <c r="A27" s="424"/>
      <c r="B27" s="4"/>
      <c r="C27" s="4"/>
      <c r="D27" s="4"/>
      <c r="E27" s="4"/>
      <c r="F27" s="425"/>
      <c r="G27" s="18"/>
    </row>
    <row r="28" spans="1:7" ht="66" customHeight="1" x14ac:dyDescent="0.2">
      <c r="A28" s="261" t="s">
        <v>139</v>
      </c>
      <c r="B28" s="262" t="s">
        <v>140</v>
      </c>
      <c r="C28" s="262" t="s">
        <v>188</v>
      </c>
      <c r="D28" s="262" t="s">
        <v>376</v>
      </c>
      <c r="E28" s="589" t="s">
        <v>350</v>
      </c>
      <c r="F28" s="421" t="s">
        <v>264</v>
      </c>
      <c r="G28" s="419"/>
    </row>
    <row r="29" spans="1:7" ht="21" customHeight="1" x14ac:dyDescent="0.2">
      <c r="A29" s="373" t="s">
        <v>185</v>
      </c>
      <c r="B29" s="374" t="s">
        <v>209</v>
      </c>
      <c r="C29" s="264">
        <v>0</v>
      </c>
      <c r="D29" s="547">
        <f>C29*'Extended Guarantees'!$E$18</f>
        <v>0</v>
      </c>
      <c r="E29" s="432">
        <f>(Summary!$B$7)*0.2</f>
        <v>202.8</v>
      </c>
      <c r="F29" s="422">
        <f>(C29*E29)+(D29*E29)</f>
        <v>0</v>
      </c>
      <c r="G29" s="420"/>
    </row>
    <row r="30" spans="1:7" ht="21" customHeight="1" x14ac:dyDescent="0.2">
      <c r="A30" s="265"/>
      <c r="B30" s="374" t="s">
        <v>142</v>
      </c>
      <c r="C30" s="264">
        <v>0</v>
      </c>
      <c r="D30" s="547">
        <f>C30*'Extended Guarantees'!$E$18</f>
        <v>0</v>
      </c>
      <c r="E30" s="432">
        <f>(Summary!$B$7)*0.2</f>
        <v>202.8</v>
      </c>
      <c r="F30" s="422">
        <f t="shared" ref="F30:F36" si="3">(C30*E30)+(D30*E30)</f>
        <v>0</v>
      </c>
      <c r="G30" s="420"/>
    </row>
    <row r="31" spans="1:7" ht="21" customHeight="1" x14ac:dyDescent="0.2">
      <c r="A31" s="265"/>
      <c r="B31" s="263" t="s">
        <v>208</v>
      </c>
      <c r="C31" s="264">
        <v>0</v>
      </c>
      <c r="D31" s="547">
        <f>C31*'Extended Guarantees'!$E$18</f>
        <v>0</v>
      </c>
      <c r="E31" s="432">
        <f>(Summary!$B$7)*0.2</f>
        <v>202.8</v>
      </c>
      <c r="F31" s="422">
        <f t="shared" si="3"/>
        <v>0</v>
      </c>
      <c r="G31" s="420"/>
    </row>
    <row r="32" spans="1:7" ht="21" customHeight="1" x14ac:dyDescent="0.2">
      <c r="A32" s="265"/>
      <c r="B32" s="263" t="s">
        <v>203</v>
      </c>
      <c r="C32" s="264">
        <v>0</v>
      </c>
      <c r="D32" s="547">
        <f>C32*'Extended Guarantees'!$E$18</f>
        <v>0</v>
      </c>
      <c r="E32" s="432">
        <f>(Summary!$B$7)*0.2</f>
        <v>202.8</v>
      </c>
      <c r="F32" s="422">
        <f t="shared" si="3"/>
        <v>0</v>
      </c>
      <c r="G32" s="420"/>
    </row>
    <row r="33" spans="1:7" ht="21" customHeight="1" x14ac:dyDescent="0.2">
      <c r="A33" s="265"/>
      <c r="B33" s="263" t="s">
        <v>204</v>
      </c>
      <c r="C33" s="264">
        <v>0</v>
      </c>
      <c r="D33" s="547">
        <f>C33*'Extended Guarantees'!$E$18</f>
        <v>0</v>
      </c>
      <c r="E33" s="432">
        <f>(Summary!$B$7)*0.2</f>
        <v>202.8</v>
      </c>
      <c r="F33" s="422">
        <f t="shared" si="3"/>
        <v>0</v>
      </c>
      <c r="G33" s="420"/>
    </row>
    <row r="34" spans="1:7" ht="21" customHeight="1" x14ac:dyDescent="0.2">
      <c r="A34" s="265"/>
      <c r="B34" s="263" t="s">
        <v>205</v>
      </c>
      <c r="C34" s="264">
        <v>0</v>
      </c>
      <c r="D34" s="547">
        <f>C34*'Extended Guarantees'!$E$18</f>
        <v>0</v>
      </c>
      <c r="E34" s="432">
        <f>(Summary!$B$7)*0.2</f>
        <v>202.8</v>
      </c>
      <c r="F34" s="422">
        <f t="shared" si="3"/>
        <v>0</v>
      </c>
      <c r="G34" s="420"/>
    </row>
    <row r="35" spans="1:7" ht="21" customHeight="1" x14ac:dyDescent="0.2">
      <c r="A35" s="265"/>
      <c r="B35" s="263" t="s">
        <v>206</v>
      </c>
      <c r="C35" s="264">
        <v>0</v>
      </c>
      <c r="D35" s="547">
        <f>C35*'Extended Guarantees'!$E$18</f>
        <v>0</v>
      </c>
      <c r="E35" s="432">
        <f>(Summary!$B$7)*0.2</f>
        <v>202.8</v>
      </c>
      <c r="F35" s="422">
        <f t="shared" si="3"/>
        <v>0</v>
      </c>
      <c r="G35" s="420"/>
    </row>
    <row r="36" spans="1:7" ht="21" customHeight="1" x14ac:dyDescent="0.2">
      <c r="A36" s="265"/>
      <c r="B36" s="263" t="s">
        <v>207</v>
      </c>
      <c r="C36" s="264">
        <v>0</v>
      </c>
      <c r="D36" s="547">
        <f>C36*'Extended Guarantees'!$E$18</f>
        <v>0</v>
      </c>
      <c r="E36" s="432">
        <f>(Summary!$B$7)*0.2</f>
        <v>202.8</v>
      </c>
      <c r="F36" s="422">
        <f t="shared" si="3"/>
        <v>0</v>
      </c>
      <c r="G36" s="420"/>
    </row>
    <row r="37" spans="1:7" ht="21" customHeight="1" thickBot="1" x14ac:dyDescent="0.25">
      <c r="A37" s="266"/>
      <c r="B37" s="131"/>
      <c r="C37" s="132"/>
      <c r="D37" s="132"/>
      <c r="E37" s="267" t="s">
        <v>141</v>
      </c>
      <c r="F37" s="423">
        <f>SUM(F29:F36)</f>
        <v>0</v>
      </c>
      <c r="G37" s="322"/>
    </row>
    <row r="38" spans="1:7" ht="13.5" thickBot="1" x14ac:dyDescent="0.25">
      <c r="A38" s="424"/>
      <c r="B38" s="4"/>
      <c r="C38" s="4"/>
      <c r="D38" s="4"/>
      <c r="E38" s="4"/>
      <c r="F38" s="425"/>
      <c r="G38" s="18"/>
    </row>
    <row r="39" spans="1:7" ht="89.25" customHeight="1" x14ac:dyDescent="0.2">
      <c r="A39" s="261" t="s">
        <v>139</v>
      </c>
      <c r="B39" s="262" t="s">
        <v>140</v>
      </c>
      <c r="C39" s="262" t="s">
        <v>188</v>
      </c>
      <c r="D39" s="262" t="s">
        <v>376</v>
      </c>
      <c r="E39" s="589" t="s">
        <v>350</v>
      </c>
      <c r="F39" s="421" t="s">
        <v>264</v>
      </c>
      <c r="G39" s="419"/>
    </row>
    <row r="40" spans="1:7" ht="19.5" customHeight="1" x14ac:dyDescent="0.2">
      <c r="A40" s="373" t="s">
        <v>186</v>
      </c>
      <c r="B40" s="374" t="s">
        <v>142</v>
      </c>
      <c r="C40" s="264">
        <v>0</v>
      </c>
      <c r="D40" s="547">
        <f>C40*'Extended Guarantees'!$E$18</f>
        <v>0</v>
      </c>
      <c r="E40" s="432">
        <f>(Summary!$B$8)*0.3</f>
        <v>217.5</v>
      </c>
      <c r="F40" s="422">
        <f>(C40*E40)+(D40*E40)</f>
        <v>0</v>
      </c>
      <c r="G40" s="420"/>
    </row>
    <row r="41" spans="1:7" ht="19.5" customHeight="1" x14ac:dyDescent="0.2">
      <c r="A41" s="265"/>
      <c r="B41" s="263" t="s">
        <v>208</v>
      </c>
      <c r="C41" s="264">
        <v>0</v>
      </c>
      <c r="D41" s="547">
        <f>C41*'Extended Guarantees'!$E$18</f>
        <v>0</v>
      </c>
      <c r="E41" s="432">
        <f>(Summary!$B$8)*0.3</f>
        <v>217.5</v>
      </c>
      <c r="F41" s="422">
        <f t="shared" ref="F41:F46" si="4">(C41*E41)+(D41*E41)</f>
        <v>0</v>
      </c>
      <c r="G41" s="420"/>
    </row>
    <row r="42" spans="1:7" ht="19.5" customHeight="1" x14ac:dyDescent="0.2">
      <c r="A42" s="265"/>
      <c r="B42" s="263" t="s">
        <v>203</v>
      </c>
      <c r="C42" s="264">
        <v>0</v>
      </c>
      <c r="D42" s="547">
        <f>C42*'Extended Guarantees'!$E$18</f>
        <v>0</v>
      </c>
      <c r="E42" s="432">
        <f>(Summary!$B$8)*0.3</f>
        <v>217.5</v>
      </c>
      <c r="F42" s="422">
        <f t="shared" si="4"/>
        <v>0</v>
      </c>
      <c r="G42" s="420"/>
    </row>
    <row r="43" spans="1:7" ht="19.5" customHeight="1" x14ac:dyDescent="0.2">
      <c r="A43" s="265"/>
      <c r="B43" s="263" t="s">
        <v>204</v>
      </c>
      <c r="C43" s="264">
        <v>0</v>
      </c>
      <c r="D43" s="547">
        <f>C43*'Extended Guarantees'!$E$18</f>
        <v>0</v>
      </c>
      <c r="E43" s="432">
        <f>(Summary!$B$8)*0.3</f>
        <v>217.5</v>
      </c>
      <c r="F43" s="422">
        <f t="shared" si="4"/>
        <v>0</v>
      </c>
      <c r="G43" s="420"/>
    </row>
    <row r="44" spans="1:7" ht="19.5" customHeight="1" x14ac:dyDescent="0.2">
      <c r="A44" s="265"/>
      <c r="B44" s="263" t="s">
        <v>205</v>
      </c>
      <c r="C44" s="264">
        <v>0</v>
      </c>
      <c r="D44" s="547">
        <f>C44*'Extended Guarantees'!$E$18</f>
        <v>0</v>
      </c>
      <c r="E44" s="432">
        <f>(Summary!$B$8)*0.3</f>
        <v>217.5</v>
      </c>
      <c r="F44" s="422">
        <f t="shared" si="4"/>
        <v>0</v>
      </c>
      <c r="G44" s="420"/>
    </row>
    <row r="45" spans="1:7" ht="19.5" customHeight="1" x14ac:dyDescent="0.2">
      <c r="A45" s="265"/>
      <c r="B45" s="263" t="s">
        <v>206</v>
      </c>
      <c r="C45" s="264">
        <v>0</v>
      </c>
      <c r="D45" s="547">
        <f>C45*'Extended Guarantees'!$E$18</f>
        <v>0</v>
      </c>
      <c r="E45" s="432">
        <f>(Summary!$B$8)*0.3</f>
        <v>217.5</v>
      </c>
      <c r="F45" s="422">
        <f t="shared" si="4"/>
        <v>0</v>
      </c>
      <c r="G45" s="420"/>
    </row>
    <row r="46" spans="1:7" ht="19.5" customHeight="1" x14ac:dyDescent="0.2">
      <c r="A46" s="265"/>
      <c r="B46" s="263" t="s">
        <v>207</v>
      </c>
      <c r="C46" s="264">
        <v>0</v>
      </c>
      <c r="D46" s="547">
        <f>C46*'Extended Guarantees'!$E$18</f>
        <v>0</v>
      </c>
      <c r="E46" s="432">
        <f>(Summary!$B$8)*0.3</f>
        <v>217.5</v>
      </c>
      <c r="F46" s="422">
        <f t="shared" si="4"/>
        <v>0</v>
      </c>
      <c r="G46" s="420"/>
    </row>
    <row r="47" spans="1:7" ht="33" customHeight="1" thickBot="1" x14ac:dyDescent="0.25">
      <c r="A47" s="266"/>
      <c r="B47" s="131"/>
      <c r="C47" s="132"/>
      <c r="D47" s="132"/>
      <c r="E47" s="267" t="s">
        <v>141</v>
      </c>
      <c r="F47" s="423">
        <f>SUM(F40:F46)</f>
        <v>0</v>
      </c>
      <c r="G47" s="322"/>
    </row>
    <row r="48" spans="1:7" ht="13.5" thickBot="1" x14ac:dyDescent="0.25">
      <c r="A48" s="18"/>
      <c r="B48" s="18"/>
      <c r="C48" s="212"/>
      <c r="D48" s="212"/>
      <c r="E48" s="426"/>
      <c r="F48" s="322"/>
    </row>
    <row r="49" spans="1:6" ht="36.75" customHeight="1" thickBot="1" x14ac:dyDescent="0.25">
      <c r="A49" s="377"/>
      <c r="B49" s="377"/>
      <c r="C49" s="377"/>
      <c r="D49" s="861" t="s">
        <v>285</v>
      </c>
      <c r="E49" s="862"/>
      <c r="F49" s="549">
        <f>SUM(F6+F15+F26+F37+F47)</f>
        <v>0</v>
      </c>
    </row>
  </sheetData>
  <protectedRanges>
    <protectedRange password="812D" sqref="C9:C15 C3:C5 C40:C46 C29:C36 C18:C25" name="Range1" securityDescriptor="O:WDG:WDD:(A;;CC;;;WD)"/>
  </protectedRanges>
  <mergeCells count="2">
    <mergeCell ref="D49:E49"/>
    <mergeCell ref="A1:F1"/>
  </mergeCells>
  <pageMargins left="0.70866141732283472" right="0.70866141732283472" top="0.94488188976377963" bottom="0.74803149606299213" header="0.31496062992125984" footer="0.31496062992125984"/>
  <pageSetup paperSize="9" scale="90" fitToHeight="0" orientation="landscape" r:id="rId1"/>
  <headerFooter>
    <oddHeader>&amp;CDIGIT/R3/PO/2016/020 – DCCS - Annex 6: Financial Evaluation Questionnaire
Tenderer.......................</oddHeader>
    <oddFooter>&amp;LUpgrades Kit&amp;R&amp;P/&amp;N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G20"/>
  <sheetViews>
    <sheetView zoomScaleNormal="100" workbookViewId="0">
      <selection activeCell="P4" sqref="P4"/>
    </sheetView>
  </sheetViews>
  <sheetFormatPr defaultRowHeight="12.75" x14ac:dyDescent="0.2"/>
  <cols>
    <col min="2" max="2" width="57.7109375" customWidth="1"/>
    <col min="3" max="3" width="26.28515625" customWidth="1"/>
    <col min="4" max="5" width="20.5703125" customWidth="1"/>
    <col min="6" max="6" width="19.42578125" customWidth="1"/>
  </cols>
  <sheetData>
    <row r="1" spans="2:6" ht="13.5" thickBot="1" x14ac:dyDescent="0.25"/>
    <row r="2" spans="2:6" ht="40.5" customHeight="1" thickBot="1" x14ac:dyDescent="0.25">
      <c r="B2" s="870" t="s">
        <v>358</v>
      </c>
      <c r="C2" s="871"/>
      <c r="D2" s="871"/>
      <c r="E2" s="871"/>
      <c r="F2" s="872"/>
    </row>
    <row r="3" spans="2:6" ht="13.5" thickBot="1" x14ac:dyDescent="0.25"/>
    <row r="4" spans="2:6" ht="39" customHeight="1" thickBot="1" x14ac:dyDescent="0.25">
      <c r="B4" s="404" t="s">
        <v>210</v>
      </c>
      <c r="C4" s="405" t="s">
        <v>213</v>
      </c>
      <c r="D4" s="405" t="s">
        <v>216</v>
      </c>
      <c r="E4" s="406" t="s">
        <v>2</v>
      </c>
      <c r="F4" s="407" t="s">
        <v>212</v>
      </c>
    </row>
    <row r="5" spans="2:6" ht="39" customHeight="1" thickBot="1" x14ac:dyDescent="0.25">
      <c r="B5" s="335" t="s">
        <v>225</v>
      </c>
      <c r="C5" s="336">
        <v>0</v>
      </c>
      <c r="D5" s="603">
        <v>0.05</v>
      </c>
      <c r="E5" s="337">
        <f>((Summary!B4+Summary!B5+Summary!B6+Summary!B7+Summary!B8)*2*D5)</f>
        <v>698.90000000000009</v>
      </c>
      <c r="F5" s="329">
        <f t="shared" ref="F5:F10" si="0">C5*E5</f>
        <v>0</v>
      </c>
    </row>
    <row r="6" spans="2:6" ht="39" customHeight="1" thickBot="1" x14ac:dyDescent="0.25">
      <c r="B6" s="335" t="s">
        <v>226</v>
      </c>
      <c r="C6" s="336">
        <v>0</v>
      </c>
      <c r="D6" s="603">
        <v>0.05</v>
      </c>
      <c r="E6" s="337">
        <f>((Summary!B5+Summary!B6+Summary!B7+Summary!B8)*D6)</f>
        <v>299.85000000000002</v>
      </c>
      <c r="F6" s="329">
        <f t="shared" si="0"/>
        <v>0</v>
      </c>
    </row>
    <row r="7" spans="2:6" ht="39" customHeight="1" thickBot="1" x14ac:dyDescent="0.25">
      <c r="B7" s="335" t="s">
        <v>227</v>
      </c>
      <c r="C7" s="336">
        <v>0</v>
      </c>
      <c r="D7" s="603">
        <v>0.05</v>
      </c>
      <c r="E7" s="337">
        <f>((Summary!B5+Summary!B6+Summary!B7+Summary!B8)*D7)</f>
        <v>299.85000000000002</v>
      </c>
      <c r="F7" s="329">
        <f t="shared" si="0"/>
        <v>0</v>
      </c>
    </row>
    <row r="8" spans="2:6" ht="39" customHeight="1" thickBot="1" x14ac:dyDescent="0.25">
      <c r="B8" s="338" t="s">
        <v>228</v>
      </c>
      <c r="C8" s="339">
        <v>0</v>
      </c>
      <c r="D8" s="603">
        <v>0.05</v>
      </c>
      <c r="E8" s="340">
        <f>((Summary!B5+Summary!B6+Summary!B7+Summary!B8)*D8)</f>
        <v>299.85000000000002</v>
      </c>
      <c r="F8" s="341">
        <f t="shared" si="0"/>
        <v>0</v>
      </c>
    </row>
    <row r="9" spans="2:6" ht="39" customHeight="1" thickBot="1" x14ac:dyDescent="0.25">
      <c r="B9" s="335" t="s">
        <v>215</v>
      </c>
      <c r="C9" s="336">
        <v>0</v>
      </c>
      <c r="D9" s="603">
        <v>0.05</v>
      </c>
      <c r="E9" s="337">
        <f>((Summary!B5+Summary!B6+Summary!B7+Summary!B8)*D8)*0.5</f>
        <v>149.92500000000001</v>
      </c>
      <c r="F9" s="329">
        <f t="shared" si="0"/>
        <v>0</v>
      </c>
    </row>
    <row r="10" spans="2:6" ht="39" customHeight="1" thickBot="1" x14ac:dyDescent="0.25">
      <c r="B10" s="335" t="s">
        <v>229</v>
      </c>
      <c r="C10" s="336">
        <v>0</v>
      </c>
      <c r="D10" s="603">
        <v>0.05</v>
      </c>
      <c r="E10" s="337">
        <f>((Summary!B5+Summary!B6+Summary!B7+Summary!B8)*D9)*5</f>
        <v>1499.25</v>
      </c>
      <c r="F10" s="329">
        <f t="shared" si="0"/>
        <v>0</v>
      </c>
    </row>
    <row r="11" spans="2:6" ht="47.25" customHeight="1" thickBot="1" x14ac:dyDescent="0.25">
      <c r="E11" s="413" t="s">
        <v>239</v>
      </c>
      <c r="F11" s="334">
        <f>SUM(F5:F10)</f>
        <v>0</v>
      </c>
    </row>
    <row r="12" spans="2:6" ht="47.25" customHeight="1" thickBot="1" x14ac:dyDescent="0.25"/>
    <row r="13" spans="2:6" ht="47.25" customHeight="1" thickBot="1" x14ac:dyDescent="0.25">
      <c r="B13" s="867" t="s">
        <v>261</v>
      </c>
      <c r="C13" s="868"/>
      <c r="D13" s="868"/>
      <c r="E13" s="868"/>
      <c r="F13" s="869"/>
    </row>
    <row r="14" spans="2:6" ht="11.25" customHeight="1" x14ac:dyDescent="0.2">
      <c r="B14" s="333"/>
    </row>
    <row r="17" spans="1:7" ht="19.5" customHeight="1" x14ac:dyDescent="0.2"/>
    <row r="18" spans="1:7" x14ac:dyDescent="0.2">
      <c r="A18" s="40"/>
      <c r="B18" s="866"/>
      <c r="C18" s="866"/>
      <c r="D18" s="866"/>
      <c r="E18" s="866"/>
      <c r="F18" s="866"/>
      <c r="G18" s="40"/>
    </row>
    <row r="19" spans="1:7" x14ac:dyDescent="0.2">
      <c r="A19" s="40"/>
      <c r="B19" s="40"/>
      <c r="C19" s="40"/>
      <c r="D19" s="40"/>
      <c r="E19" s="40"/>
      <c r="F19" s="40"/>
      <c r="G19" s="40"/>
    </row>
    <row r="20" spans="1:7" x14ac:dyDescent="0.2">
      <c r="A20" s="40"/>
      <c r="B20" s="40"/>
      <c r="C20" s="40"/>
      <c r="D20" s="40"/>
      <c r="E20" s="40"/>
      <c r="F20" s="40"/>
      <c r="G20" s="40"/>
    </row>
  </sheetData>
  <protectedRanges>
    <protectedRange password="812D" sqref="C5:C10" name="Range1" securityDescriptor="O:WDG:WDD:(A;;CC;;;WD)"/>
  </protectedRanges>
  <mergeCells count="3">
    <mergeCell ref="B18:F18"/>
    <mergeCell ref="B13:F13"/>
    <mergeCell ref="B2:F2"/>
  </mergeCells>
  <pageMargins left="0.70866141732283472" right="0.70866141732283472" top="0.74803149606299213" bottom="0.74803149606299213" header="0.31496062992125984" footer="0.31496062992125984"/>
  <pageSetup paperSize="9" orientation="landscape" r:id="rId1"/>
  <headerFooter>
    <oddHeader>&amp;CDIGIT/R3/PO/2016/020 – DCCS - Annex 6: Financial Evaluation Questionnaire
Tenderer.......................</oddHeader>
    <oddFooter>&amp;LNon-returnable disks</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3" tint="-0.249977111117893"/>
  </sheetPr>
  <dimension ref="A1:E10"/>
  <sheetViews>
    <sheetView workbookViewId="0">
      <selection activeCell="G9" sqref="G9"/>
    </sheetView>
  </sheetViews>
  <sheetFormatPr defaultRowHeight="12.75" x14ac:dyDescent="0.2"/>
  <cols>
    <col min="1" max="1" width="60.42578125" style="270" customWidth="1"/>
    <col min="2" max="2" width="29.7109375" style="270" customWidth="1"/>
    <col min="3" max="3" width="24.42578125" style="269" customWidth="1"/>
    <col min="4" max="5" width="24.5703125" style="269" customWidth="1"/>
    <col min="6" max="6" width="23.28515625" style="269" bestFit="1" customWidth="1"/>
    <col min="7" max="7" width="29.28515625" style="269" bestFit="1" customWidth="1"/>
    <col min="8" max="254" width="9.140625" style="269"/>
    <col min="255" max="255" width="37.42578125" style="269" customWidth="1"/>
    <col min="256" max="256" width="15.7109375" style="269" bestFit="1" customWidth="1"/>
    <col min="257" max="257" width="24.5703125" style="269" customWidth="1"/>
    <col min="258" max="258" width="26.140625" style="269" customWidth="1"/>
    <col min="259" max="259" width="24.5703125" style="269" customWidth="1"/>
    <col min="260" max="260" width="22.28515625" style="269" customWidth="1"/>
    <col min="261" max="261" width="15.28515625" style="269" customWidth="1"/>
    <col min="262" max="262" width="23.28515625" style="269" bestFit="1" customWidth="1"/>
    <col min="263" max="263" width="29.28515625" style="269" bestFit="1" customWidth="1"/>
    <col min="264" max="510" width="9.140625" style="269"/>
    <col min="511" max="511" width="37.42578125" style="269" customWidth="1"/>
    <col min="512" max="512" width="15.7109375" style="269" bestFit="1" customWidth="1"/>
    <col min="513" max="513" width="24.5703125" style="269" customWidth="1"/>
    <col min="514" max="514" width="26.140625" style="269" customWidth="1"/>
    <col min="515" max="515" width="24.5703125" style="269" customWidth="1"/>
    <col min="516" max="516" width="22.28515625" style="269" customWidth="1"/>
    <col min="517" max="517" width="15.28515625" style="269" customWidth="1"/>
    <col min="518" max="518" width="23.28515625" style="269" bestFit="1" customWidth="1"/>
    <col min="519" max="519" width="29.28515625" style="269" bestFit="1" customWidth="1"/>
    <col min="520" max="766" width="9.140625" style="269"/>
    <col min="767" max="767" width="37.42578125" style="269" customWidth="1"/>
    <col min="768" max="768" width="15.7109375" style="269" bestFit="1" customWidth="1"/>
    <col min="769" max="769" width="24.5703125" style="269" customWidth="1"/>
    <col min="770" max="770" width="26.140625" style="269" customWidth="1"/>
    <col min="771" max="771" width="24.5703125" style="269" customWidth="1"/>
    <col min="772" max="772" width="22.28515625" style="269" customWidth="1"/>
    <col min="773" max="773" width="15.28515625" style="269" customWidth="1"/>
    <col min="774" max="774" width="23.28515625" style="269" bestFit="1" customWidth="1"/>
    <col min="775" max="775" width="29.28515625" style="269" bestFit="1" customWidth="1"/>
    <col min="776" max="1022" width="9.140625" style="269"/>
    <col min="1023" max="1023" width="37.42578125" style="269" customWidth="1"/>
    <col min="1024" max="1024" width="15.7109375" style="269" bestFit="1" customWidth="1"/>
    <col min="1025" max="1025" width="24.5703125" style="269" customWidth="1"/>
    <col min="1026" max="1026" width="26.140625" style="269" customWidth="1"/>
    <col min="1027" max="1027" width="24.5703125" style="269" customWidth="1"/>
    <col min="1028" max="1028" width="22.28515625" style="269" customWidth="1"/>
    <col min="1029" max="1029" width="15.28515625" style="269" customWidth="1"/>
    <col min="1030" max="1030" width="23.28515625" style="269" bestFit="1" customWidth="1"/>
    <col min="1031" max="1031" width="29.28515625" style="269" bestFit="1" customWidth="1"/>
    <col min="1032" max="1278" width="9.140625" style="269"/>
    <col min="1279" max="1279" width="37.42578125" style="269" customWidth="1"/>
    <col min="1280" max="1280" width="15.7109375" style="269" bestFit="1" customWidth="1"/>
    <col min="1281" max="1281" width="24.5703125" style="269" customWidth="1"/>
    <col min="1282" max="1282" width="26.140625" style="269" customWidth="1"/>
    <col min="1283" max="1283" width="24.5703125" style="269" customWidth="1"/>
    <col min="1284" max="1284" width="22.28515625" style="269" customWidth="1"/>
    <col min="1285" max="1285" width="15.28515625" style="269" customWidth="1"/>
    <col min="1286" max="1286" width="23.28515625" style="269" bestFit="1" customWidth="1"/>
    <col min="1287" max="1287" width="29.28515625" style="269" bestFit="1" customWidth="1"/>
    <col min="1288" max="1534" width="9.140625" style="269"/>
    <col min="1535" max="1535" width="37.42578125" style="269" customWidth="1"/>
    <col min="1536" max="1536" width="15.7109375" style="269" bestFit="1" customWidth="1"/>
    <col min="1537" max="1537" width="24.5703125" style="269" customWidth="1"/>
    <col min="1538" max="1538" width="26.140625" style="269" customWidth="1"/>
    <col min="1539" max="1539" width="24.5703125" style="269" customWidth="1"/>
    <col min="1540" max="1540" width="22.28515625" style="269" customWidth="1"/>
    <col min="1541" max="1541" width="15.28515625" style="269" customWidth="1"/>
    <col min="1542" max="1542" width="23.28515625" style="269" bestFit="1" customWidth="1"/>
    <col min="1543" max="1543" width="29.28515625" style="269" bestFit="1" customWidth="1"/>
    <col min="1544" max="1790" width="9.140625" style="269"/>
    <col min="1791" max="1791" width="37.42578125" style="269" customWidth="1"/>
    <col min="1792" max="1792" width="15.7109375" style="269" bestFit="1" customWidth="1"/>
    <col min="1793" max="1793" width="24.5703125" style="269" customWidth="1"/>
    <col min="1794" max="1794" width="26.140625" style="269" customWidth="1"/>
    <col min="1795" max="1795" width="24.5703125" style="269" customWidth="1"/>
    <col min="1796" max="1796" width="22.28515625" style="269" customWidth="1"/>
    <col min="1797" max="1797" width="15.28515625" style="269" customWidth="1"/>
    <col min="1798" max="1798" width="23.28515625" style="269" bestFit="1" customWidth="1"/>
    <col min="1799" max="1799" width="29.28515625" style="269" bestFit="1" customWidth="1"/>
    <col min="1800" max="2046" width="9.140625" style="269"/>
    <col min="2047" max="2047" width="37.42578125" style="269" customWidth="1"/>
    <col min="2048" max="2048" width="15.7109375" style="269" bestFit="1" customWidth="1"/>
    <col min="2049" max="2049" width="24.5703125" style="269" customWidth="1"/>
    <col min="2050" max="2050" width="26.140625" style="269" customWidth="1"/>
    <col min="2051" max="2051" width="24.5703125" style="269" customWidth="1"/>
    <col min="2052" max="2052" width="22.28515625" style="269" customWidth="1"/>
    <col min="2053" max="2053" width="15.28515625" style="269" customWidth="1"/>
    <col min="2054" max="2054" width="23.28515625" style="269" bestFit="1" customWidth="1"/>
    <col min="2055" max="2055" width="29.28515625" style="269" bestFit="1" customWidth="1"/>
    <col min="2056" max="2302" width="9.140625" style="269"/>
    <col min="2303" max="2303" width="37.42578125" style="269" customWidth="1"/>
    <col min="2304" max="2304" width="15.7109375" style="269" bestFit="1" customWidth="1"/>
    <col min="2305" max="2305" width="24.5703125" style="269" customWidth="1"/>
    <col min="2306" max="2306" width="26.140625" style="269" customWidth="1"/>
    <col min="2307" max="2307" width="24.5703125" style="269" customWidth="1"/>
    <col min="2308" max="2308" width="22.28515625" style="269" customWidth="1"/>
    <col min="2309" max="2309" width="15.28515625" style="269" customWidth="1"/>
    <col min="2310" max="2310" width="23.28515625" style="269" bestFit="1" customWidth="1"/>
    <col min="2311" max="2311" width="29.28515625" style="269" bestFit="1" customWidth="1"/>
    <col min="2312" max="2558" width="9.140625" style="269"/>
    <col min="2559" max="2559" width="37.42578125" style="269" customWidth="1"/>
    <col min="2560" max="2560" width="15.7109375" style="269" bestFit="1" customWidth="1"/>
    <col min="2561" max="2561" width="24.5703125" style="269" customWidth="1"/>
    <col min="2562" max="2562" width="26.140625" style="269" customWidth="1"/>
    <col min="2563" max="2563" width="24.5703125" style="269" customWidth="1"/>
    <col min="2564" max="2564" width="22.28515625" style="269" customWidth="1"/>
    <col min="2565" max="2565" width="15.28515625" style="269" customWidth="1"/>
    <col min="2566" max="2566" width="23.28515625" style="269" bestFit="1" customWidth="1"/>
    <col min="2567" max="2567" width="29.28515625" style="269" bestFit="1" customWidth="1"/>
    <col min="2568" max="2814" width="9.140625" style="269"/>
    <col min="2815" max="2815" width="37.42578125" style="269" customWidth="1"/>
    <col min="2816" max="2816" width="15.7109375" style="269" bestFit="1" customWidth="1"/>
    <col min="2817" max="2817" width="24.5703125" style="269" customWidth="1"/>
    <col min="2818" max="2818" width="26.140625" style="269" customWidth="1"/>
    <col min="2819" max="2819" width="24.5703125" style="269" customWidth="1"/>
    <col min="2820" max="2820" width="22.28515625" style="269" customWidth="1"/>
    <col min="2821" max="2821" width="15.28515625" style="269" customWidth="1"/>
    <col min="2822" max="2822" width="23.28515625" style="269" bestFit="1" customWidth="1"/>
    <col min="2823" max="2823" width="29.28515625" style="269" bestFit="1" customWidth="1"/>
    <col min="2824" max="3070" width="9.140625" style="269"/>
    <col min="3071" max="3071" width="37.42578125" style="269" customWidth="1"/>
    <col min="3072" max="3072" width="15.7109375" style="269" bestFit="1" customWidth="1"/>
    <col min="3073" max="3073" width="24.5703125" style="269" customWidth="1"/>
    <col min="3074" max="3074" width="26.140625" style="269" customWidth="1"/>
    <col min="3075" max="3075" width="24.5703125" style="269" customWidth="1"/>
    <col min="3076" max="3076" width="22.28515625" style="269" customWidth="1"/>
    <col min="3077" max="3077" width="15.28515625" style="269" customWidth="1"/>
    <col min="3078" max="3078" width="23.28515625" style="269" bestFit="1" customWidth="1"/>
    <col min="3079" max="3079" width="29.28515625" style="269" bestFit="1" customWidth="1"/>
    <col min="3080" max="3326" width="9.140625" style="269"/>
    <col min="3327" max="3327" width="37.42578125" style="269" customWidth="1"/>
    <col min="3328" max="3328" width="15.7109375" style="269" bestFit="1" customWidth="1"/>
    <col min="3329" max="3329" width="24.5703125" style="269" customWidth="1"/>
    <col min="3330" max="3330" width="26.140625" style="269" customWidth="1"/>
    <col min="3331" max="3331" width="24.5703125" style="269" customWidth="1"/>
    <col min="3332" max="3332" width="22.28515625" style="269" customWidth="1"/>
    <col min="3333" max="3333" width="15.28515625" style="269" customWidth="1"/>
    <col min="3334" max="3334" width="23.28515625" style="269" bestFit="1" customWidth="1"/>
    <col min="3335" max="3335" width="29.28515625" style="269" bestFit="1" customWidth="1"/>
    <col min="3336" max="3582" width="9.140625" style="269"/>
    <col min="3583" max="3583" width="37.42578125" style="269" customWidth="1"/>
    <col min="3584" max="3584" width="15.7109375" style="269" bestFit="1" customWidth="1"/>
    <col min="3585" max="3585" width="24.5703125" style="269" customWidth="1"/>
    <col min="3586" max="3586" width="26.140625" style="269" customWidth="1"/>
    <col min="3587" max="3587" width="24.5703125" style="269" customWidth="1"/>
    <col min="3588" max="3588" width="22.28515625" style="269" customWidth="1"/>
    <col min="3589" max="3589" width="15.28515625" style="269" customWidth="1"/>
    <col min="3590" max="3590" width="23.28515625" style="269" bestFit="1" customWidth="1"/>
    <col min="3591" max="3591" width="29.28515625" style="269" bestFit="1" customWidth="1"/>
    <col min="3592" max="3838" width="9.140625" style="269"/>
    <col min="3839" max="3839" width="37.42578125" style="269" customWidth="1"/>
    <col min="3840" max="3840" width="15.7109375" style="269" bestFit="1" customWidth="1"/>
    <col min="3841" max="3841" width="24.5703125" style="269" customWidth="1"/>
    <col min="3842" max="3842" width="26.140625" style="269" customWidth="1"/>
    <col min="3843" max="3843" width="24.5703125" style="269" customWidth="1"/>
    <col min="3844" max="3844" width="22.28515625" style="269" customWidth="1"/>
    <col min="3845" max="3845" width="15.28515625" style="269" customWidth="1"/>
    <col min="3846" max="3846" width="23.28515625" style="269" bestFit="1" customWidth="1"/>
    <col min="3847" max="3847" width="29.28515625" style="269" bestFit="1" customWidth="1"/>
    <col min="3848" max="4094" width="9.140625" style="269"/>
    <col min="4095" max="4095" width="37.42578125" style="269" customWidth="1"/>
    <col min="4096" max="4096" width="15.7109375" style="269" bestFit="1" customWidth="1"/>
    <col min="4097" max="4097" width="24.5703125" style="269" customWidth="1"/>
    <col min="4098" max="4098" width="26.140625" style="269" customWidth="1"/>
    <col min="4099" max="4099" width="24.5703125" style="269" customWidth="1"/>
    <col min="4100" max="4100" width="22.28515625" style="269" customWidth="1"/>
    <col min="4101" max="4101" width="15.28515625" style="269" customWidth="1"/>
    <col min="4102" max="4102" width="23.28515625" style="269" bestFit="1" customWidth="1"/>
    <col min="4103" max="4103" width="29.28515625" style="269" bestFit="1" customWidth="1"/>
    <col min="4104" max="4350" width="9.140625" style="269"/>
    <col min="4351" max="4351" width="37.42578125" style="269" customWidth="1"/>
    <col min="4352" max="4352" width="15.7109375" style="269" bestFit="1" customWidth="1"/>
    <col min="4353" max="4353" width="24.5703125" style="269" customWidth="1"/>
    <col min="4354" max="4354" width="26.140625" style="269" customWidth="1"/>
    <col min="4355" max="4355" width="24.5703125" style="269" customWidth="1"/>
    <col min="4356" max="4356" width="22.28515625" style="269" customWidth="1"/>
    <col min="4357" max="4357" width="15.28515625" style="269" customWidth="1"/>
    <col min="4358" max="4358" width="23.28515625" style="269" bestFit="1" customWidth="1"/>
    <col min="4359" max="4359" width="29.28515625" style="269" bestFit="1" customWidth="1"/>
    <col min="4360" max="4606" width="9.140625" style="269"/>
    <col min="4607" max="4607" width="37.42578125" style="269" customWidth="1"/>
    <col min="4608" max="4608" width="15.7109375" style="269" bestFit="1" customWidth="1"/>
    <col min="4609" max="4609" width="24.5703125" style="269" customWidth="1"/>
    <col min="4610" max="4610" width="26.140625" style="269" customWidth="1"/>
    <col min="4611" max="4611" width="24.5703125" style="269" customWidth="1"/>
    <col min="4612" max="4612" width="22.28515625" style="269" customWidth="1"/>
    <col min="4613" max="4613" width="15.28515625" style="269" customWidth="1"/>
    <col min="4614" max="4614" width="23.28515625" style="269" bestFit="1" customWidth="1"/>
    <col min="4615" max="4615" width="29.28515625" style="269" bestFit="1" customWidth="1"/>
    <col min="4616" max="4862" width="9.140625" style="269"/>
    <col min="4863" max="4863" width="37.42578125" style="269" customWidth="1"/>
    <col min="4864" max="4864" width="15.7109375" style="269" bestFit="1" customWidth="1"/>
    <col min="4865" max="4865" width="24.5703125" style="269" customWidth="1"/>
    <col min="4866" max="4866" width="26.140625" style="269" customWidth="1"/>
    <col min="4867" max="4867" width="24.5703125" style="269" customWidth="1"/>
    <col min="4868" max="4868" width="22.28515625" style="269" customWidth="1"/>
    <col min="4869" max="4869" width="15.28515625" style="269" customWidth="1"/>
    <col min="4870" max="4870" width="23.28515625" style="269" bestFit="1" customWidth="1"/>
    <col min="4871" max="4871" width="29.28515625" style="269" bestFit="1" customWidth="1"/>
    <col min="4872" max="5118" width="9.140625" style="269"/>
    <col min="5119" max="5119" width="37.42578125" style="269" customWidth="1"/>
    <col min="5120" max="5120" width="15.7109375" style="269" bestFit="1" customWidth="1"/>
    <col min="5121" max="5121" width="24.5703125" style="269" customWidth="1"/>
    <col min="5122" max="5122" width="26.140625" style="269" customWidth="1"/>
    <col min="5123" max="5123" width="24.5703125" style="269" customWidth="1"/>
    <col min="5124" max="5124" width="22.28515625" style="269" customWidth="1"/>
    <col min="5125" max="5125" width="15.28515625" style="269" customWidth="1"/>
    <col min="5126" max="5126" width="23.28515625" style="269" bestFit="1" customWidth="1"/>
    <col min="5127" max="5127" width="29.28515625" style="269" bestFit="1" customWidth="1"/>
    <col min="5128" max="5374" width="9.140625" style="269"/>
    <col min="5375" max="5375" width="37.42578125" style="269" customWidth="1"/>
    <col min="5376" max="5376" width="15.7109375" style="269" bestFit="1" customWidth="1"/>
    <col min="5377" max="5377" width="24.5703125" style="269" customWidth="1"/>
    <col min="5378" max="5378" width="26.140625" style="269" customWidth="1"/>
    <col min="5379" max="5379" width="24.5703125" style="269" customWidth="1"/>
    <col min="5380" max="5380" width="22.28515625" style="269" customWidth="1"/>
    <col min="5381" max="5381" width="15.28515625" style="269" customWidth="1"/>
    <col min="5382" max="5382" width="23.28515625" style="269" bestFit="1" customWidth="1"/>
    <col min="5383" max="5383" width="29.28515625" style="269" bestFit="1" customWidth="1"/>
    <col min="5384" max="5630" width="9.140625" style="269"/>
    <col min="5631" max="5631" width="37.42578125" style="269" customWidth="1"/>
    <col min="5632" max="5632" width="15.7109375" style="269" bestFit="1" customWidth="1"/>
    <col min="5633" max="5633" width="24.5703125" style="269" customWidth="1"/>
    <col min="5634" max="5634" width="26.140625" style="269" customWidth="1"/>
    <col min="5635" max="5635" width="24.5703125" style="269" customWidth="1"/>
    <col min="5636" max="5636" width="22.28515625" style="269" customWidth="1"/>
    <col min="5637" max="5637" width="15.28515625" style="269" customWidth="1"/>
    <col min="5638" max="5638" width="23.28515625" style="269" bestFit="1" customWidth="1"/>
    <col min="5639" max="5639" width="29.28515625" style="269" bestFit="1" customWidth="1"/>
    <col min="5640" max="5886" width="9.140625" style="269"/>
    <col min="5887" max="5887" width="37.42578125" style="269" customWidth="1"/>
    <col min="5888" max="5888" width="15.7109375" style="269" bestFit="1" customWidth="1"/>
    <col min="5889" max="5889" width="24.5703125" style="269" customWidth="1"/>
    <col min="5890" max="5890" width="26.140625" style="269" customWidth="1"/>
    <col min="5891" max="5891" width="24.5703125" style="269" customWidth="1"/>
    <col min="5892" max="5892" width="22.28515625" style="269" customWidth="1"/>
    <col min="5893" max="5893" width="15.28515625" style="269" customWidth="1"/>
    <col min="5894" max="5894" width="23.28515625" style="269" bestFit="1" customWidth="1"/>
    <col min="5895" max="5895" width="29.28515625" style="269" bestFit="1" customWidth="1"/>
    <col min="5896" max="6142" width="9.140625" style="269"/>
    <col min="6143" max="6143" width="37.42578125" style="269" customWidth="1"/>
    <col min="6144" max="6144" width="15.7109375" style="269" bestFit="1" customWidth="1"/>
    <col min="6145" max="6145" width="24.5703125" style="269" customWidth="1"/>
    <col min="6146" max="6146" width="26.140625" style="269" customWidth="1"/>
    <col min="6147" max="6147" width="24.5703125" style="269" customWidth="1"/>
    <col min="6148" max="6148" width="22.28515625" style="269" customWidth="1"/>
    <col min="6149" max="6149" width="15.28515625" style="269" customWidth="1"/>
    <col min="6150" max="6150" width="23.28515625" style="269" bestFit="1" customWidth="1"/>
    <col min="6151" max="6151" width="29.28515625" style="269" bestFit="1" customWidth="1"/>
    <col min="6152" max="6398" width="9.140625" style="269"/>
    <col min="6399" max="6399" width="37.42578125" style="269" customWidth="1"/>
    <col min="6400" max="6400" width="15.7109375" style="269" bestFit="1" customWidth="1"/>
    <col min="6401" max="6401" width="24.5703125" style="269" customWidth="1"/>
    <col min="6402" max="6402" width="26.140625" style="269" customWidth="1"/>
    <col min="6403" max="6403" width="24.5703125" style="269" customWidth="1"/>
    <col min="6404" max="6404" width="22.28515625" style="269" customWidth="1"/>
    <col min="6405" max="6405" width="15.28515625" style="269" customWidth="1"/>
    <col min="6406" max="6406" width="23.28515625" style="269" bestFit="1" customWidth="1"/>
    <col min="6407" max="6407" width="29.28515625" style="269" bestFit="1" customWidth="1"/>
    <col min="6408" max="6654" width="9.140625" style="269"/>
    <col min="6655" max="6655" width="37.42578125" style="269" customWidth="1"/>
    <col min="6656" max="6656" width="15.7109375" style="269" bestFit="1" customWidth="1"/>
    <col min="6657" max="6657" width="24.5703125" style="269" customWidth="1"/>
    <col min="6658" max="6658" width="26.140625" style="269" customWidth="1"/>
    <col min="6659" max="6659" width="24.5703125" style="269" customWidth="1"/>
    <col min="6660" max="6660" width="22.28515625" style="269" customWidth="1"/>
    <col min="6661" max="6661" width="15.28515625" style="269" customWidth="1"/>
    <col min="6662" max="6662" width="23.28515625" style="269" bestFit="1" customWidth="1"/>
    <col min="6663" max="6663" width="29.28515625" style="269" bestFit="1" customWidth="1"/>
    <col min="6664" max="6910" width="9.140625" style="269"/>
    <col min="6911" max="6911" width="37.42578125" style="269" customWidth="1"/>
    <col min="6912" max="6912" width="15.7109375" style="269" bestFit="1" customWidth="1"/>
    <col min="6913" max="6913" width="24.5703125" style="269" customWidth="1"/>
    <col min="6914" max="6914" width="26.140625" style="269" customWidth="1"/>
    <col min="6915" max="6915" width="24.5703125" style="269" customWidth="1"/>
    <col min="6916" max="6916" width="22.28515625" style="269" customWidth="1"/>
    <col min="6917" max="6917" width="15.28515625" style="269" customWidth="1"/>
    <col min="6918" max="6918" width="23.28515625" style="269" bestFit="1" customWidth="1"/>
    <col min="6919" max="6919" width="29.28515625" style="269" bestFit="1" customWidth="1"/>
    <col min="6920" max="7166" width="9.140625" style="269"/>
    <col min="7167" max="7167" width="37.42578125" style="269" customWidth="1"/>
    <col min="7168" max="7168" width="15.7109375" style="269" bestFit="1" customWidth="1"/>
    <col min="7169" max="7169" width="24.5703125" style="269" customWidth="1"/>
    <col min="7170" max="7170" width="26.140625" style="269" customWidth="1"/>
    <col min="7171" max="7171" width="24.5703125" style="269" customWidth="1"/>
    <col min="7172" max="7172" width="22.28515625" style="269" customWidth="1"/>
    <col min="7173" max="7173" width="15.28515625" style="269" customWidth="1"/>
    <col min="7174" max="7174" width="23.28515625" style="269" bestFit="1" customWidth="1"/>
    <col min="7175" max="7175" width="29.28515625" style="269" bestFit="1" customWidth="1"/>
    <col min="7176" max="7422" width="9.140625" style="269"/>
    <col min="7423" max="7423" width="37.42578125" style="269" customWidth="1"/>
    <col min="7424" max="7424" width="15.7109375" style="269" bestFit="1" customWidth="1"/>
    <col min="7425" max="7425" width="24.5703125" style="269" customWidth="1"/>
    <col min="7426" max="7426" width="26.140625" style="269" customWidth="1"/>
    <col min="7427" max="7427" width="24.5703125" style="269" customWidth="1"/>
    <col min="7428" max="7428" width="22.28515625" style="269" customWidth="1"/>
    <col min="7429" max="7429" width="15.28515625" style="269" customWidth="1"/>
    <col min="7430" max="7430" width="23.28515625" style="269" bestFit="1" customWidth="1"/>
    <col min="7431" max="7431" width="29.28515625" style="269" bestFit="1" customWidth="1"/>
    <col min="7432" max="7678" width="9.140625" style="269"/>
    <col min="7679" max="7679" width="37.42578125" style="269" customWidth="1"/>
    <col min="7680" max="7680" width="15.7109375" style="269" bestFit="1" customWidth="1"/>
    <col min="7681" max="7681" width="24.5703125" style="269" customWidth="1"/>
    <col min="7682" max="7682" width="26.140625" style="269" customWidth="1"/>
    <col min="7683" max="7683" width="24.5703125" style="269" customWidth="1"/>
    <col min="7684" max="7684" width="22.28515625" style="269" customWidth="1"/>
    <col min="7685" max="7685" width="15.28515625" style="269" customWidth="1"/>
    <col min="7686" max="7686" width="23.28515625" style="269" bestFit="1" customWidth="1"/>
    <col min="7687" max="7687" width="29.28515625" style="269" bestFit="1" customWidth="1"/>
    <col min="7688" max="7934" width="9.140625" style="269"/>
    <col min="7935" max="7935" width="37.42578125" style="269" customWidth="1"/>
    <col min="7936" max="7936" width="15.7109375" style="269" bestFit="1" customWidth="1"/>
    <col min="7937" max="7937" width="24.5703125" style="269" customWidth="1"/>
    <col min="7938" max="7938" width="26.140625" style="269" customWidth="1"/>
    <col min="7939" max="7939" width="24.5703125" style="269" customWidth="1"/>
    <col min="7940" max="7940" width="22.28515625" style="269" customWidth="1"/>
    <col min="7941" max="7941" width="15.28515625" style="269" customWidth="1"/>
    <col min="7942" max="7942" width="23.28515625" style="269" bestFit="1" customWidth="1"/>
    <col min="7943" max="7943" width="29.28515625" style="269" bestFit="1" customWidth="1"/>
    <col min="7944" max="8190" width="9.140625" style="269"/>
    <col min="8191" max="8191" width="37.42578125" style="269" customWidth="1"/>
    <col min="8192" max="8192" width="15.7109375" style="269" bestFit="1" customWidth="1"/>
    <col min="8193" max="8193" width="24.5703125" style="269" customWidth="1"/>
    <col min="8194" max="8194" width="26.140625" style="269" customWidth="1"/>
    <col min="8195" max="8195" width="24.5703125" style="269" customWidth="1"/>
    <col min="8196" max="8196" width="22.28515625" style="269" customWidth="1"/>
    <col min="8197" max="8197" width="15.28515625" style="269" customWidth="1"/>
    <col min="8198" max="8198" width="23.28515625" style="269" bestFit="1" customWidth="1"/>
    <col min="8199" max="8199" width="29.28515625" style="269" bestFit="1" customWidth="1"/>
    <col min="8200" max="8446" width="9.140625" style="269"/>
    <col min="8447" max="8447" width="37.42578125" style="269" customWidth="1"/>
    <col min="8448" max="8448" width="15.7109375" style="269" bestFit="1" customWidth="1"/>
    <col min="8449" max="8449" width="24.5703125" style="269" customWidth="1"/>
    <col min="8450" max="8450" width="26.140625" style="269" customWidth="1"/>
    <col min="8451" max="8451" width="24.5703125" style="269" customWidth="1"/>
    <col min="8452" max="8452" width="22.28515625" style="269" customWidth="1"/>
    <col min="8453" max="8453" width="15.28515625" style="269" customWidth="1"/>
    <col min="8454" max="8454" width="23.28515625" style="269" bestFit="1" customWidth="1"/>
    <col min="8455" max="8455" width="29.28515625" style="269" bestFit="1" customWidth="1"/>
    <col min="8456" max="8702" width="9.140625" style="269"/>
    <col min="8703" max="8703" width="37.42578125" style="269" customWidth="1"/>
    <col min="8704" max="8704" width="15.7109375" style="269" bestFit="1" customWidth="1"/>
    <col min="8705" max="8705" width="24.5703125" style="269" customWidth="1"/>
    <col min="8706" max="8706" width="26.140625" style="269" customWidth="1"/>
    <col min="8707" max="8707" width="24.5703125" style="269" customWidth="1"/>
    <col min="8708" max="8708" width="22.28515625" style="269" customWidth="1"/>
    <col min="8709" max="8709" width="15.28515625" style="269" customWidth="1"/>
    <col min="8710" max="8710" width="23.28515625" style="269" bestFit="1" customWidth="1"/>
    <col min="8711" max="8711" width="29.28515625" style="269" bestFit="1" customWidth="1"/>
    <col min="8712" max="8958" width="9.140625" style="269"/>
    <col min="8959" max="8959" width="37.42578125" style="269" customWidth="1"/>
    <col min="8960" max="8960" width="15.7109375" style="269" bestFit="1" customWidth="1"/>
    <col min="8961" max="8961" width="24.5703125" style="269" customWidth="1"/>
    <col min="8962" max="8962" width="26.140625" style="269" customWidth="1"/>
    <col min="8963" max="8963" width="24.5703125" style="269" customWidth="1"/>
    <col min="8964" max="8964" width="22.28515625" style="269" customWidth="1"/>
    <col min="8965" max="8965" width="15.28515625" style="269" customWidth="1"/>
    <col min="8966" max="8966" width="23.28515625" style="269" bestFit="1" customWidth="1"/>
    <col min="8967" max="8967" width="29.28515625" style="269" bestFit="1" customWidth="1"/>
    <col min="8968" max="9214" width="9.140625" style="269"/>
    <col min="9215" max="9215" width="37.42578125" style="269" customWidth="1"/>
    <col min="9216" max="9216" width="15.7109375" style="269" bestFit="1" customWidth="1"/>
    <col min="9217" max="9217" width="24.5703125" style="269" customWidth="1"/>
    <col min="9218" max="9218" width="26.140625" style="269" customWidth="1"/>
    <col min="9219" max="9219" width="24.5703125" style="269" customWidth="1"/>
    <col min="9220" max="9220" width="22.28515625" style="269" customWidth="1"/>
    <col min="9221" max="9221" width="15.28515625" style="269" customWidth="1"/>
    <col min="9222" max="9222" width="23.28515625" style="269" bestFit="1" customWidth="1"/>
    <col min="9223" max="9223" width="29.28515625" style="269" bestFit="1" customWidth="1"/>
    <col min="9224" max="9470" width="9.140625" style="269"/>
    <col min="9471" max="9471" width="37.42578125" style="269" customWidth="1"/>
    <col min="9472" max="9472" width="15.7109375" style="269" bestFit="1" customWidth="1"/>
    <col min="9473" max="9473" width="24.5703125" style="269" customWidth="1"/>
    <col min="9474" max="9474" width="26.140625" style="269" customWidth="1"/>
    <col min="9475" max="9475" width="24.5703125" style="269" customWidth="1"/>
    <col min="9476" max="9476" width="22.28515625" style="269" customWidth="1"/>
    <col min="9477" max="9477" width="15.28515625" style="269" customWidth="1"/>
    <col min="9478" max="9478" width="23.28515625" style="269" bestFit="1" customWidth="1"/>
    <col min="9479" max="9479" width="29.28515625" style="269" bestFit="1" customWidth="1"/>
    <col min="9480" max="9726" width="9.140625" style="269"/>
    <col min="9727" max="9727" width="37.42578125" style="269" customWidth="1"/>
    <col min="9728" max="9728" width="15.7109375" style="269" bestFit="1" customWidth="1"/>
    <col min="9729" max="9729" width="24.5703125" style="269" customWidth="1"/>
    <col min="9730" max="9730" width="26.140625" style="269" customWidth="1"/>
    <col min="9731" max="9731" width="24.5703125" style="269" customWidth="1"/>
    <col min="9732" max="9732" width="22.28515625" style="269" customWidth="1"/>
    <col min="9733" max="9733" width="15.28515625" style="269" customWidth="1"/>
    <col min="9734" max="9734" width="23.28515625" style="269" bestFit="1" customWidth="1"/>
    <col min="9735" max="9735" width="29.28515625" style="269" bestFit="1" customWidth="1"/>
    <col min="9736" max="9982" width="9.140625" style="269"/>
    <col min="9983" max="9983" width="37.42578125" style="269" customWidth="1"/>
    <col min="9984" max="9984" width="15.7109375" style="269" bestFit="1" customWidth="1"/>
    <col min="9985" max="9985" width="24.5703125" style="269" customWidth="1"/>
    <col min="9986" max="9986" width="26.140625" style="269" customWidth="1"/>
    <col min="9987" max="9987" width="24.5703125" style="269" customWidth="1"/>
    <col min="9988" max="9988" width="22.28515625" style="269" customWidth="1"/>
    <col min="9989" max="9989" width="15.28515625" style="269" customWidth="1"/>
    <col min="9990" max="9990" width="23.28515625" style="269" bestFit="1" customWidth="1"/>
    <col min="9991" max="9991" width="29.28515625" style="269" bestFit="1" customWidth="1"/>
    <col min="9992" max="10238" width="9.140625" style="269"/>
    <col min="10239" max="10239" width="37.42578125" style="269" customWidth="1"/>
    <col min="10240" max="10240" width="15.7109375" style="269" bestFit="1" customWidth="1"/>
    <col min="10241" max="10241" width="24.5703125" style="269" customWidth="1"/>
    <col min="10242" max="10242" width="26.140625" style="269" customWidth="1"/>
    <col min="10243" max="10243" width="24.5703125" style="269" customWidth="1"/>
    <col min="10244" max="10244" width="22.28515625" style="269" customWidth="1"/>
    <col min="10245" max="10245" width="15.28515625" style="269" customWidth="1"/>
    <col min="10246" max="10246" width="23.28515625" style="269" bestFit="1" customWidth="1"/>
    <col min="10247" max="10247" width="29.28515625" style="269" bestFit="1" customWidth="1"/>
    <col min="10248" max="10494" width="9.140625" style="269"/>
    <col min="10495" max="10495" width="37.42578125" style="269" customWidth="1"/>
    <col min="10496" max="10496" width="15.7109375" style="269" bestFit="1" customWidth="1"/>
    <col min="10497" max="10497" width="24.5703125" style="269" customWidth="1"/>
    <col min="10498" max="10498" width="26.140625" style="269" customWidth="1"/>
    <col min="10499" max="10499" width="24.5703125" style="269" customWidth="1"/>
    <col min="10500" max="10500" width="22.28515625" style="269" customWidth="1"/>
    <col min="10501" max="10501" width="15.28515625" style="269" customWidth="1"/>
    <col min="10502" max="10502" width="23.28515625" style="269" bestFit="1" customWidth="1"/>
    <col min="10503" max="10503" width="29.28515625" style="269" bestFit="1" customWidth="1"/>
    <col min="10504" max="10750" width="9.140625" style="269"/>
    <col min="10751" max="10751" width="37.42578125" style="269" customWidth="1"/>
    <col min="10752" max="10752" width="15.7109375" style="269" bestFit="1" customWidth="1"/>
    <col min="10753" max="10753" width="24.5703125" style="269" customWidth="1"/>
    <col min="10754" max="10754" width="26.140625" style="269" customWidth="1"/>
    <col min="10755" max="10755" width="24.5703125" style="269" customWidth="1"/>
    <col min="10756" max="10756" width="22.28515625" style="269" customWidth="1"/>
    <col min="10757" max="10757" width="15.28515625" style="269" customWidth="1"/>
    <col min="10758" max="10758" width="23.28515625" style="269" bestFit="1" customWidth="1"/>
    <col min="10759" max="10759" width="29.28515625" style="269" bestFit="1" customWidth="1"/>
    <col min="10760" max="11006" width="9.140625" style="269"/>
    <col min="11007" max="11007" width="37.42578125" style="269" customWidth="1"/>
    <col min="11008" max="11008" width="15.7109375" style="269" bestFit="1" customWidth="1"/>
    <col min="11009" max="11009" width="24.5703125" style="269" customWidth="1"/>
    <col min="11010" max="11010" width="26.140625" style="269" customWidth="1"/>
    <col min="11011" max="11011" width="24.5703125" style="269" customWidth="1"/>
    <col min="11012" max="11012" width="22.28515625" style="269" customWidth="1"/>
    <col min="11013" max="11013" width="15.28515625" style="269" customWidth="1"/>
    <col min="11014" max="11014" width="23.28515625" style="269" bestFit="1" customWidth="1"/>
    <col min="11015" max="11015" width="29.28515625" style="269" bestFit="1" customWidth="1"/>
    <col min="11016" max="11262" width="9.140625" style="269"/>
    <col min="11263" max="11263" width="37.42578125" style="269" customWidth="1"/>
    <col min="11264" max="11264" width="15.7109375" style="269" bestFit="1" customWidth="1"/>
    <col min="11265" max="11265" width="24.5703125" style="269" customWidth="1"/>
    <col min="11266" max="11266" width="26.140625" style="269" customWidth="1"/>
    <col min="11267" max="11267" width="24.5703125" style="269" customWidth="1"/>
    <col min="11268" max="11268" width="22.28515625" style="269" customWidth="1"/>
    <col min="11269" max="11269" width="15.28515625" style="269" customWidth="1"/>
    <col min="11270" max="11270" width="23.28515625" style="269" bestFit="1" customWidth="1"/>
    <col min="11271" max="11271" width="29.28515625" style="269" bestFit="1" customWidth="1"/>
    <col min="11272" max="11518" width="9.140625" style="269"/>
    <col min="11519" max="11519" width="37.42578125" style="269" customWidth="1"/>
    <col min="11520" max="11520" width="15.7109375" style="269" bestFit="1" customWidth="1"/>
    <col min="11521" max="11521" width="24.5703125" style="269" customWidth="1"/>
    <col min="11522" max="11522" width="26.140625" style="269" customWidth="1"/>
    <col min="11523" max="11523" width="24.5703125" style="269" customWidth="1"/>
    <col min="11524" max="11524" width="22.28515625" style="269" customWidth="1"/>
    <col min="11525" max="11525" width="15.28515625" style="269" customWidth="1"/>
    <col min="11526" max="11526" width="23.28515625" style="269" bestFit="1" customWidth="1"/>
    <col min="11527" max="11527" width="29.28515625" style="269" bestFit="1" customWidth="1"/>
    <col min="11528" max="11774" width="9.140625" style="269"/>
    <col min="11775" max="11775" width="37.42578125" style="269" customWidth="1"/>
    <col min="11776" max="11776" width="15.7109375" style="269" bestFit="1" customWidth="1"/>
    <col min="11777" max="11777" width="24.5703125" style="269" customWidth="1"/>
    <col min="11778" max="11778" width="26.140625" style="269" customWidth="1"/>
    <col min="11779" max="11779" width="24.5703125" style="269" customWidth="1"/>
    <col min="11780" max="11780" width="22.28515625" style="269" customWidth="1"/>
    <col min="11781" max="11781" width="15.28515625" style="269" customWidth="1"/>
    <col min="11782" max="11782" width="23.28515625" style="269" bestFit="1" customWidth="1"/>
    <col min="11783" max="11783" width="29.28515625" style="269" bestFit="1" customWidth="1"/>
    <col min="11784" max="12030" width="9.140625" style="269"/>
    <col min="12031" max="12031" width="37.42578125" style="269" customWidth="1"/>
    <col min="12032" max="12032" width="15.7109375" style="269" bestFit="1" customWidth="1"/>
    <col min="12033" max="12033" width="24.5703125" style="269" customWidth="1"/>
    <col min="12034" max="12034" width="26.140625" style="269" customWidth="1"/>
    <col min="12035" max="12035" width="24.5703125" style="269" customWidth="1"/>
    <col min="12036" max="12036" width="22.28515625" style="269" customWidth="1"/>
    <col min="12037" max="12037" width="15.28515625" style="269" customWidth="1"/>
    <col min="12038" max="12038" width="23.28515625" style="269" bestFit="1" customWidth="1"/>
    <col min="12039" max="12039" width="29.28515625" style="269" bestFit="1" customWidth="1"/>
    <col min="12040" max="12286" width="9.140625" style="269"/>
    <col min="12287" max="12287" width="37.42578125" style="269" customWidth="1"/>
    <col min="12288" max="12288" width="15.7109375" style="269" bestFit="1" customWidth="1"/>
    <col min="12289" max="12289" width="24.5703125" style="269" customWidth="1"/>
    <col min="12290" max="12290" width="26.140625" style="269" customWidth="1"/>
    <col min="12291" max="12291" width="24.5703125" style="269" customWidth="1"/>
    <col min="12292" max="12292" width="22.28515625" style="269" customWidth="1"/>
    <col min="12293" max="12293" width="15.28515625" style="269" customWidth="1"/>
    <col min="12294" max="12294" width="23.28515625" style="269" bestFit="1" customWidth="1"/>
    <col min="12295" max="12295" width="29.28515625" style="269" bestFit="1" customWidth="1"/>
    <col min="12296" max="12542" width="9.140625" style="269"/>
    <col min="12543" max="12543" width="37.42578125" style="269" customWidth="1"/>
    <col min="12544" max="12544" width="15.7109375" style="269" bestFit="1" customWidth="1"/>
    <col min="12545" max="12545" width="24.5703125" style="269" customWidth="1"/>
    <col min="12546" max="12546" width="26.140625" style="269" customWidth="1"/>
    <col min="12547" max="12547" width="24.5703125" style="269" customWidth="1"/>
    <col min="12548" max="12548" width="22.28515625" style="269" customWidth="1"/>
    <col min="12549" max="12549" width="15.28515625" style="269" customWidth="1"/>
    <col min="12550" max="12550" width="23.28515625" style="269" bestFit="1" customWidth="1"/>
    <col min="12551" max="12551" width="29.28515625" style="269" bestFit="1" customWidth="1"/>
    <col min="12552" max="12798" width="9.140625" style="269"/>
    <col min="12799" max="12799" width="37.42578125" style="269" customWidth="1"/>
    <col min="12800" max="12800" width="15.7109375" style="269" bestFit="1" customWidth="1"/>
    <col min="12801" max="12801" width="24.5703125" style="269" customWidth="1"/>
    <col min="12802" max="12802" width="26.140625" style="269" customWidth="1"/>
    <col min="12803" max="12803" width="24.5703125" style="269" customWidth="1"/>
    <col min="12804" max="12804" width="22.28515625" style="269" customWidth="1"/>
    <col min="12805" max="12805" width="15.28515625" style="269" customWidth="1"/>
    <col min="12806" max="12806" width="23.28515625" style="269" bestFit="1" customWidth="1"/>
    <col min="12807" max="12807" width="29.28515625" style="269" bestFit="1" customWidth="1"/>
    <col min="12808" max="13054" width="9.140625" style="269"/>
    <col min="13055" max="13055" width="37.42578125" style="269" customWidth="1"/>
    <col min="13056" max="13056" width="15.7109375" style="269" bestFit="1" customWidth="1"/>
    <col min="13057" max="13057" width="24.5703125" style="269" customWidth="1"/>
    <col min="13058" max="13058" width="26.140625" style="269" customWidth="1"/>
    <col min="13059" max="13059" width="24.5703125" style="269" customWidth="1"/>
    <col min="13060" max="13060" width="22.28515625" style="269" customWidth="1"/>
    <col min="13061" max="13061" width="15.28515625" style="269" customWidth="1"/>
    <col min="13062" max="13062" width="23.28515625" style="269" bestFit="1" customWidth="1"/>
    <col min="13063" max="13063" width="29.28515625" style="269" bestFit="1" customWidth="1"/>
    <col min="13064" max="13310" width="9.140625" style="269"/>
    <col min="13311" max="13311" width="37.42578125" style="269" customWidth="1"/>
    <col min="13312" max="13312" width="15.7109375" style="269" bestFit="1" customWidth="1"/>
    <col min="13313" max="13313" width="24.5703125" style="269" customWidth="1"/>
    <col min="13314" max="13314" width="26.140625" style="269" customWidth="1"/>
    <col min="13315" max="13315" width="24.5703125" style="269" customWidth="1"/>
    <col min="13316" max="13316" width="22.28515625" style="269" customWidth="1"/>
    <col min="13317" max="13317" width="15.28515625" style="269" customWidth="1"/>
    <col min="13318" max="13318" width="23.28515625" style="269" bestFit="1" customWidth="1"/>
    <col min="13319" max="13319" width="29.28515625" style="269" bestFit="1" customWidth="1"/>
    <col min="13320" max="13566" width="9.140625" style="269"/>
    <col min="13567" max="13567" width="37.42578125" style="269" customWidth="1"/>
    <col min="13568" max="13568" width="15.7109375" style="269" bestFit="1" customWidth="1"/>
    <col min="13569" max="13569" width="24.5703125" style="269" customWidth="1"/>
    <col min="13570" max="13570" width="26.140625" style="269" customWidth="1"/>
    <col min="13571" max="13571" width="24.5703125" style="269" customWidth="1"/>
    <col min="13572" max="13572" width="22.28515625" style="269" customWidth="1"/>
    <col min="13573" max="13573" width="15.28515625" style="269" customWidth="1"/>
    <col min="13574" max="13574" width="23.28515625" style="269" bestFit="1" customWidth="1"/>
    <col min="13575" max="13575" width="29.28515625" style="269" bestFit="1" customWidth="1"/>
    <col min="13576" max="13822" width="9.140625" style="269"/>
    <col min="13823" max="13823" width="37.42578125" style="269" customWidth="1"/>
    <col min="13824" max="13824" width="15.7109375" style="269" bestFit="1" customWidth="1"/>
    <col min="13825" max="13825" width="24.5703125" style="269" customWidth="1"/>
    <col min="13826" max="13826" width="26.140625" style="269" customWidth="1"/>
    <col min="13827" max="13827" width="24.5703125" style="269" customWidth="1"/>
    <col min="13828" max="13828" width="22.28515625" style="269" customWidth="1"/>
    <col min="13829" max="13829" width="15.28515625" style="269" customWidth="1"/>
    <col min="13830" max="13830" width="23.28515625" style="269" bestFit="1" customWidth="1"/>
    <col min="13831" max="13831" width="29.28515625" style="269" bestFit="1" customWidth="1"/>
    <col min="13832" max="14078" width="9.140625" style="269"/>
    <col min="14079" max="14079" width="37.42578125" style="269" customWidth="1"/>
    <col min="14080" max="14080" width="15.7109375" style="269" bestFit="1" customWidth="1"/>
    <col min="14081" max="14081" width="24.5703125" style="269" customWidth="1"/>
    <col min="14082" max="14082" width="26.140625" style="269" customWidth="1"/>
    <col min="14083" max="14083" width="24.5703125" style="269" customWidth="1"/>
    <col min="14084" max="14084" width="22.28515625" style="269" customWidth="1"/>
    <col min="14085" max="14085" width="15.28515625" style="269" customWidth="1"/>
    <col min="14086" max="14086" width="23.28515625" style="269" bestFit="1" customWidth="1"/>
    <col min="14087" max="14087" width="29.28515625" style="269" bestFit="1" customWidth="1"/>
    <col min="14088" max="14334" width="9.140625" style="269"/>
    <col min="14335" max="14335" width="37.42578125" style="269" customWidth="1"/>
    <col min="14336" max="14336" width="15.7109375" style="269" bestFit="1" customWidth="1"/>
    <col min="14337" max="14337" width="24.5703125" style="269" customWidth="1"/>
    <col min="14338" max="14338" width="26.140625" style="269" customWidth="1"/>
    <col min="14339" max="14339" width="24.5703125" style="269" customWidth="1"/>
    <col min="14340" max="14340" width="22.28515625" style="269" customWidth="1"/>
    <col min="14341" max="14341" width="15.28515625" style="269" customWidth="1"/>
    <col min="14342" max="14342" width="23.28515625" style="269" bestFit="1" customWidth="1"/>
    <col min="14343" max="14343" width="29.28515625" style="269" bestFit="1" customWidth="1"/>
    <col min="14344" max="14590" width="9.140625" style="269"/>
    <col min="14591" max="14591" width="37.42578125" style="269" customWidth="1"/>
    <col min="14592" max="14592" width="15.7109375" style="269" bestFit="1" customWidth="1"/>
    <col min="14593" max="14593" width="24.5703125" style="269" customWidth="1"/>
    <col min="14594" max="14594" width="26.140625" style="269" customWidth="1"/>
    <col min="14595" max="14595" width="24.5703125" style="269" customWidth="1"/>
    <col min="14596" max="14596" width="22.28515625" style="269" customWidth="1"/>
    <col min="14597" max="14597" width="15.28515625" style="269" customWidth="1"/>
    <col min="14598" max="14598" width="23.28515625" style="269" bestFit="1" customWidth="1"/>
    <col min="14599" max="14599" width="29.28515625" style="269" bestFit="1" customWidth="1"/>
    <col min="14600" max="14846" width="9.140625" style="269"/>
    <col min="14847" max="14847" width="37.42578125" style="269" customWidth="1"/>
    <col min="14848" max="14848" width="15.7109375" style="269" bestFit="1" customWidth="1"/>
    <col min="14849" max="14849" width="24.5703125" style="269" customWidth="1"/>
    <col min="14850" max="14850" width="26.140625" style="269" customWidth="1"/>
    <col min="14851" max="14851" width="24.5703125" style="269" customWidth="1"/>
    <col min="14852" max="14852" width="22.28515625" style="269" customWidth="1"/>
    <col min="14853" max="14853" width="15.28515625" style="269" customWidth="1"/>
    <col min="14854" max="14854" width="23.28515625" style="269" bestFit="1" customWidth="1"/>
    <col min="14855" max="14855" width="29.28515625" style="269" bestFit="1" customWidth="1"/>
    <col min="14856" max="15102" width="9.140625" style="269"/>
    <col min="15103" max="15103" width="37.42578125" style="269" customWidth="1"/>
    <col min="15104" max="15104" width="15.7109375" style="269" bestFit="1" customWidth="1"/>
    <col min="15105" max="15105" width="24.5703125" style="269" customWidth="1"/>
    <col min="15106" max="15106" width="26.140625" style="269" customWidth="1"/>
    <col min="15107" max="15107" width="24.5703125" style="269" customWidth="1"/>
    <col min="15108" max="15108" width="22.28515625" style="269" customWidth="1"/>
    <col min="15109" max="15109" width="15.28515625" style="269" customWidth="1"/>
    <col min="15110" max="15110" width="23.28515625" style="269" bestFit="1" customWidth="1"/>
    <col min="15111" max="15111" width="29.28515625" style="269" bestFit="1" customWidth="1"/>
    <col min="15112" max="15358" width="9.140625" style="269"/>
    <col min="15359" max="15359" width="37.42578125" style="269" customWidth="1"/>
    <col min="15360" max="15360" width="15.7109375" style="269" bestFit="1" customWidth="1"/>
    <col min="15361" max="15361" width="24.5703125" style="269" customWidth="1"/>
    <col min="15362" max="15362" width="26.140625" style="269" customWidth="1"/>
    <col min="15363" max="15363" width="24.5703125" style="269" customWidth="1"/>
    <col min="15364" max="15364" width="22.28515625" style="269" customWidth="1"/>
    <col min="15365" max="15365" width="15.28515625" style="269" customWidth="1"/>
    <col min="15366" max="15366" width="23.28515625" style="269" bestFit="1" customWidth="1"/>
    <col min="15367" max="15367" width="29.28515625" style="269" bestFit="1" customWidth="1"/>
    <col min="15368" max="15614" width="9.140625" style="269"/>
    <col min="15615" max="15615" width="37.42578125" style="269" customWidth="1"/>
    <col min="15616" max="15616" width="15.7109375" style="269" bestFit="1" customWidth="1"/>
    <col min="15617" max="15617" width="24.5703125" style="269" customWidth="1"/>
    <col min="15618" max="15618" width="26.140625" style="269" customWidth="1"/>
    <col min="15619" max="15619" width="24.5703125" style="269" customWidth="1"/>
    <col min="15620" max="15620" width="22.28515625" style="269" customWidth="1"/>
    <col min="15621" max="15621" width="15.28515625" style="269" customWidth="1"/>
    <col min="15622" max="15622" width="23.28515625" style="269" bestFit="1" customWidth="1"/>
    <col min="15623" max="15623" width="29.28515625" style="269" bestFit="1" customWidth="1"/>
    <col min="15624" max="15870" width="9.140625" style="269"/>
    <col min="15871" max="15871" width="37.42578125" style="269" customWidth="1"/>
    <col min="15872" max="15872" width="15.7109375" style="269" bestFit="1" customWidth="1"/>
    <col min="15873" max="15873" width="24.5703125" style="269" customWidth="1"/>
    <col min="15874" max="15874" width="26.140625" style="269" customWidth="1"/>
    <col min="15875" max="15875" width="24.5703125" style="269" customWidth="1"/>
    <col min="15876" max="15876" width="22.28515625" style="269" customWidth="1"/>
    <col min="15877" max="15877" width="15.28515625" style="269" customWidth="1"/>
    <col min="15878" max="15878" width="23.28515625" style="269" bestFit="1" customWidth="1"/>
    <col min="15879" max="15879" width="29.28515625" style="269" bestFit="1" customWidth="1"/>
    <col min="15880" max="16126" width="9.140625" style="269"/>
    <col min="16127" max="16127" width="37.42578125" style="269" customWidth="1"/>
    <col min="16128" max="16128" width="15.7109375" style="269" bestFit="1" customWidth="1"/>
    <col min="16129" max="16129" width="24.5703125" style="269" customWidth="1"/>
    <col min="16130" max="16130" width="26.140625" style="269" customWidth="1"/>
    <col min="16131" max="16131" width="24.5703125" style="269" customWidth="1"/>
    <col min="16132" max="16132" width="22.28515625" style="269" customWidth="1"/>
    <col min="16133" max="16133" width="15.28515625" style="269" customWidth="1"/>
    <col min="16134" max="16134" width="23.28515625" style="269" bestFit="1" customWidth="1"/>
    <col min="16135" max="16135" width="29.28515625" style="269" bestFit="1" customWidth="1"/>
    <col min="16136" max="16384" width="9.140625" style="269"/>
  </cols>
  <sheetData>
    <row r="1" spans="1:5" ht="41.25" customHeight="1" thickBot="1" x14ac:dyDescent="0.25">
      <c r="A1" s="870" t="s">
        <v>356</v>
      </c>
      <c r="B1" s="871"/>
      <c r="C1" s="871"/>
      <c r="D1" s="871"/>
      <c r="E1" s="872"/>
    </row>
    <row r="2" spans="1:5" ht="18.75" customHeight="1" thickBot="1" x14ac:dyDescent="0.25">
      <c r="A2" s="271"/>
      <c r="B2" s="271"/>
      <c r="C2" s="273"/>
      <c r="D2" s="272"/>
    </row>
    <row r="3" spans="1:5" ht="51.75" customHeight="1" thickBot="1" x14ac:dyDescent="0.25">
      <c r="A3" s="408" t="s">
        <v>165</v>
      </c>
      <c r="B3" s="409" t="s">
        <v>217</v>
      </c>
      <c r="C3" s="410" t="s">
        <v>214</v>
      </c>
      <c r="D3" s="410" t="s">
        <v>219</v>
      </c>
      <c r="E3" s="411" t="s">
        <v>191</v>
      </c>
    </row>
    <row r="4" spans="1:5" ht="51.75" customHeight="1" thickBot="1" x14ac:dyDescent="0.25">
      <c r="A4" s="328" t="s">
        <v>225</v>
      </c>
      <c r="B4" s="602">
        <v>0.05</v>
      </c>
      <c r="C4" s="323">
        <f>((Summary!B4+Summary!B5+Summary!B6+Summary!B7+Summary!B8)*2*B4)</f>
        <v>698.90000000000009</v>
      </c>
      <c r="D4" s="325">
        <v>0</v>
      </c>
      <c r="E4" s="329">
        <f t="shared" ref="E4:E9" si="0">C4*D4</f>
        <v>0</v>
      </c>
    </row>
    <row r="5" spans="1:5" ht="51.75" customHeight="1" thickBot="1" x14ac:dyDescent="0.25">
      <c r="A5" s="328" t="s">
        <v>231</v>
      </c>
      <c r="B5" s="602">
        <v>0.05</v>
      </c>
      <c r="C5" s="323">
        <f>((Summary!B5+Summary!B6+Summary!B7+Summary!B8)*B5)</f>
        <v>299.85000000000002</v>
      </c>
      <c r="D5" s="325">
        <v>0</v>
      </c>
      <c r="E5" s="329">
        <f t="shared" si="0"/>
        <v>0</v>
      </c>
    </row>
    <row r="6" spans="1:5" ht="51.75" customHeight="1" thickBot="1" x14ac:dyDescent="0.25">
      <c r="A6" s="328" t="s">
        <v>232</v>
      </c>
      <c r="B6" s="602">
        <v>0.05</v>
      </c>
      <c r="C6" s="323">
        <f>((Summary!B5+Summary!B6+Summary!B7+Summary!B8)*B6)</f>
        <v>299.85000000000002</v>
      </c>
      <c r="D6" s="325">
        <v>0</v>
      </c>
      <c r="E6" s="329">
        <f t="shared" si="0"/>
        <v>0</v>
      </c>
    </row>
    <row r="7" spans="1:5" ht="51.75" customHeight="1" thickBot="1" x14ac:dyDescent="0.25">
      <c r="A7" s="328" t="s">
        <v>233</v>
      </c>
      <c r="B7" s="602">
        <v>0.05</v>
      </c>
      <c r="C7" s="323">
        <f>((Summary!B5+Summary!B6+Summary!B7+Summary!B8)*B7)</f>
        <v>299.85000000000002</v>
      </c>
      <c r="D7" s="325">
        <v>0</v>
      </c>
      <c r="E7" s="329">
        <f t="shared" si="0"/>
        <v>0</v>
      </c>
    </row>
    <row r="8" spans="1:5" ht="51.75" customHeight="1" thickBot="1" x14ac:dyDescent="0.25">
      <c r="A8" s="328" t="s">
        <v>215</v>
      </c>
      <c r="B8" s="602">
        <v>0.05</v>
      </c>
      <c r="C8" s="323">
        <f>((Summary!B5+Summary!B6+Summary!B7+Summary!B8)*B8)*0.5</f>
        <v>149.92500000000001</v>
      </c>
      <c r="D8" s="326">
        <v>0</v>
      </c>
      <c r="E8" s="329">
        <f t="shared" si="0"/>
        <v>0</v>
      </c>
    </row>
    <row r="9" spans="1:5" ht="50.25" customHeight="1" thickBot="1" x14ac:dyDescent="0.25">
      <c r="A9" s="328" t="s">
        <v>229</v>
      </c>
      <c r="B9" s="605">
        <v>0.05</v>
      </c>
      <c r="C9" s="332">
        <f>((Summary!B5+Summary!B6+Summary!B7+Summary!B8)*B9)*5</f>
        <v>1499.25</v>
      </c>
      <c r="D9" s="326">
        <v>0</v>
      </c>
      <c r="E9" s="344">
        <f t="shared" si="0"/>
        <v>0</v>
      </c>
    </row>
    <row r="10" spans="1:5" ht="31.5" customHeight="1" thickBot="1" x14ac:dyDescent="0.25">
      <c r="D10" s="604" t="s">
        <v>238</v>
      </c>
      <c r="E10" s="324">
        <f>SUM(E4:E9)</f>
        <v>0</v>
      </c>
    </row>
  </sheetData>
  <mergeCells count="1">
    <mergeCell ref="A1:E1"/>
  </mergeCells>
  <pageMargins left="0.70866141732283472" right="0.70866141732283472" top="0.74803149606299213" bottom="0.74803149606299213" header="0.31496062992125984" footer="0.31496062992125984"/>
  <pageSetup paperSize="9" orientation="landscape" r:id="rId1"/>
  <headerFooter>
    <oddHeader>&amp;CDIGIT/R3/PO/2016/020 – DCCS - Annex 6: Financial Evaluation Questionnaire
Tenderer.......................</oddHeader>
    <oddFooter>&amp;LMedia Sanitization basic</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tabColor theme="3" tint="-0.249977111117893"/>
  </sheetPr>
  <dimension ref="A1:H18"/>
  <sheetViews>
    <sheetView zoomScale="90" zoomScaleNormal="90" workbookViewId="0">
      <selection activeCell="O8" sqref="O8"/>
    </sheetView>
  </sheetViews>
  <sheetFormatPr defaultRowHeight="12.75" x14ac:dyDescent="0.2"/>
  <cols>
    <col min="1" max="1" width="49.7109375" style="270" customWidth="1"/>
    <col min="2" max="2" width="19.5703125" style="270" customWidth="1"/>
    <col min="3" max="3" width="22.7109375" style="269" customWidth="1"/>
    <col min="4" max="5" width="24.5703125" style="269" customWidth="1"/>
    <col min="6" max="6" width="23.28515625" style="269" bestFit="1" customWidth="1"/>
    <col min="7" max="7" width="21.140625" style="269" customWidth="1"/>
    <col min="8" max="8" width="25" style="269" customWidth="1"/>
    <col min="9" max="254" width="9.140625" style="269"/>
    <col min="255" max="255" width="37.42578125" style="269" customWidth="1"/>
    <col min="256" max="256" width="15.7109375" style="269" bestFit="1" customWidth="1"/>
    <col min="257" max="257" width="24.5703125" style="269" customWidth="1"/>
    <col min="258" max="258" width="26.140625" style="269" customWidth="1"/>
    <col min="259" max="259" width="24.5703125" style="269" customWidth="1"/>
    <col min="260" max="260" width="22.28515625" style="269" customWidth="1"/>
    <col min="261" max="261" width="15.28515625" style="269" customWidth="1"/>
    <col min="262" max="262" width="23.28515625" style="269" bestFit="1" customWidth="1"/>
    <col min="263" max="263" width="29.28515625" style="269" bestFit="1" customWidth="1"/>
    <col min="264" max="510" width="9.140625" style="269"/>
    <col min="511" max="511" width="37.42578125" style="269" customWidth="1"/>
    <col min="512" max="512" width="15.7109375" style="269" bestFit="1" customWidth="1"/>
    <col min="513" max="513" width="24.5703125" style="269" customWidth="1"/>
    <col min="514" max="514" width="26.140625" style="269" customWidth="1"/>
    <col min="515" max="515" width="24.5703125" style="269" customWidth="1"/>
    <col min="516" max="516" width="22.28515625" style="269" customWidth="1"/>
    <col min="517" max="517" width="15.28515625" style="269" customWidth="1"/>
    <col min="518" max="518" width="23.28515625" style="269" bestFit="1" customWidth="1"/>
    <col min="519" max="519" width="29.28515625" style="269" bestFit="1" customWidth="1"/>
    <col min="520" max="766" width="9.140625" style="269"/>
    <col min="767" max="767" width="37.42578125" style="269" customWidth="1"/>
    <col min="768" max="768" width="15.7109375" style="269" bestFit="1" customWidth="1"/>
    <col min="769" max="769" width="24.5703125" style="269" customWidth="1"/>
    <col min="770" max="770" width="26.140625" style="269" customWidth="1"/>
    <col min="771" max="771" width="24.5703125" style="269" customWidth="1"/>
    <col min="772" max="772" width="22.28515625" style="269" customWidth="1"/>
    <col min="773" max="773" width="15.28515625" style="269" customWidth="1"/>
    <col min="774" max="774" width="23.28515625" style="269" bestFit="1" customWidth="1"/>
    <col min="775" max="775" width="29.28515625" style="269" bestFit="1" customWidth="1"/>
    <col min="776" max="1022" width="9.140625" style="269"/>
    <col min="1023" max="1023" width="37.42578125" style="269" customWidth="1"/>
    <col min="1024" max="1024" width="15.7109375" style="269" bestFit="1" customWidth="1"/>
    <col min="1025" max="1025" width="24.5703125" style="269" customWidth="1"/>
    <col min="1026" max="1026" width="26.140625" style="269" customWidth="1"/>
    <col min="1027" max="1027" width="24.5703125" style="269" customWidth="1"/>
    <col min="1028" max="1028" width="22.28515625" style="269" customWidth="1"/>
    <col min="1029" max="1029" width="15.28515625" style="269" customWidth="1"/>
    <col min="1030" max="1030" width="23.28515625" style="269" bestFit="1" customWidth="1"/>
    <col min="1031" max="1031" width="29.28515625" style="269" bestFit="1" customWidth="1"/>
    <col min="1032" max="1278" width="9.140625" style="269"/>
    <col min="1279" max="1279" width="37.42578125" style="269" customWidth="1"/>
    <col min="1280" max="1280" width="15.7109375" style="269" bestFit="1" customWidth="1"/>
    <col min="1281" max="1281" width="24.5703125" style="269" customWidth="1"/>
    <col min="1282" max="1282" width="26.140625" style="269" customWidth="1"/>
    <col min="1283" max="1283" width="24.5703125" style="269" customWidth="1"/>
    <col min="1284" max="1284" width="22.28515625" style="269" customWidth="1"/>
    <col min="1285" max="1285" width="15.28515625" style="269" customWidth="1"/>
    <col min="1286" max="1286" width="23.28515625" style="269" bestFit="1" customWidth="1"/>
    <col min="1287" max="1287" width="29.28515625" style="269" bestFit="1" customWidth="1"/>
    <col min="1288" max="1534" width="9.140625" style="269"/>
    <col min="1535" max="1535" width="37.42578125" style="269" customWidth="1"/>
    <col min="1536" max="1536" width="15.7109375" style="269" bestFit="1" customWidth="1"/>
    <col min="1537" max="1537" width="24.5703125" style="269" customWidth="1"/>
    <col min="1538" max="1538" width="26.140625" style="269" customWidth="1"/>
    <col min="1539" max="1539" width="24.5703125" style="269" customWidth="1"/>
    <col min="1540" max="1540" width="22.28515625" style="269" customWidth="1"/>
    <col min="1541" max="1541" width="15.28515625" style="269" customWidth="1"/>
    <col min="1542" max="1542" width="23.28515625" style="269" bestFit="1" customWidth="1"/>
    <col min="1543" max="1543" width="29.28515625" style="269" bestFit="1" customWidth="1"/>
    <col min="1544" max="1790" width="9.140625" style="269"/>
    <col min="1791" max="1791" width="37.42578125" style="269" customWidth="1"/>
    <col min="1792" max="1792" width="15.7109375" style="269" bestFit="1" customWidth="1"/>
    <col min="1793" max="1793" width="24.5703125" style="269" customWidth="1"/>
    <col min="1794" max="1794" width="26.140625" style="269" customWidth="1"/>
    <col min="1795" max="1795" width="24.5703125" style="269" customWidth="1"/>
    <col min="1796" max="1796" width="22.28515625" style="269" customWidth="1"/>
    <col min="1797" max="1797" width="15.28515625" style="269" customWidth="1"/>
    <col min="1798" max="1798" width="23.28515625" style="269" bestFit="1" customWidth="1"/>
    <col min="1799" max="1799" width="29.28515625" style="269" bestFit="1" customWidth="1"/>
    <col min="1800" max="2046" width="9.140625" style="269"/>
    <col min="2047" max="2047" width="37.42578125" style="269" customWidth="1"/>
    <col min="2048" max="2048" width="15.7109375" style="269" bestFit="1" customWidth="1"/>
    <col min="2049" max="2049" width="24.5703125" style="269" customWidth="1"/>
    <col min="2050" max="2050" width="26.140625" style="269" customWidth="1"/>
    <col min="2051" max="2051" width="24.5703125" style="269" customWidth="1"/>
    <col min="2052" max="2052" width="22.28515625" style="269" customWidth="1"/>
    <col min="2053" max="2053" width="15.28515625" style="269" customWidth="1"/>
    <col min="2054" max="2054" width="23.28515625" style="269" bestFit="1" customWidth="1"/>
    <col min="2055" max="2055" width="29.28515625" style="269" bestFit="1" customWidth="1"/>
    <col min="2056" max="2302" width="9.140625" style="269"/>
    <col min="2303" max="2303" width="37.42578125" style="269" customWidth="1"/>
    <col min="2304" max="2304" width="15.7109375" style="269" bestFit="1" customWidth="1"/>
    <col min="2305" max="2305" width="24.5703125" style="269" customWidth="1"/>
    <col min="2306" max="2306" width="26.140625" style="269" customWidth="1"/>
    <col min="2307" max="2307" width="24.5703125" style="269" customWidth="1"/>
    <col min="2308" max="2308" width="22.28515625" style="269" customWidth="1"/>
    <col min="2309" max="2309" width="15.28515625" style="269" customWidth="1"/>
    <col min="2310" max="2310" width="23.28515625" style="269" bestFit="1" customWidth="1"/>
    <col min="2311" max="2311" width="29.28515625" style="269" bestFit="1" customWidth="1"/>
    <col min="2312" max="2558" width="9.140625" style="269"/>
    <col min="2559" max="2559" width="37.42578125" style="269" customWidth="1"/>
    <col min="2560" max="2560" width="15.7109375" style="269" bestFit="1" customWidth="1"/>
    <col min="2561" max="2561" width="24.5703125" style="269" customWidth="1"/>
    <col min="2562" max="2562" width="26.140625" style="269" customWidth="1"/>
    <col min="2563" max="2563" width="24.5703125" style="269" customWidth="1"/>
    <col min="2564" max="2564" width="22.28515625" style="269" customWidth="1"/>
    <col min="2565" max="2565" width="15.28515625" style="269" customWidth="1"/>
    <col min="2566" max="2566" width="23.28515625" style="269" bestFit="1" customWidth="1"/>
    <col min="2567" max="2567" width="29.28515625" style="269" bestFit="1" customWidth="1"/>
    <col min="2568" max="2814" width="9.140625" style="269"/>
    <col min="2815" max="2815" width="37.42578125" style="269" customWidth="1"/>
    <col min="2816" max="2816" width="15.7109375" style="269" bestFit="1" customWidth="1"/>
    <col min="2817" max="2817" width="24.5703125" style="269" customWidth="1"/>
    <col min="2818" max="2818" width="26.140625" style="269" customWidth="1"/>
    <col min="2819" max="2819" width="24.5703125" style="269" customWidth="1"/>
    <col min="2820" max="2820" width="22.28515625" style="269" customWidth="1"/>
    <col min="2821" max="2821" width="15.28515625" style="269" customWidth="1"/>
    <col min="2822" max="2822" width="23.28515625" style="269" bestFit="1" customWidth="1"/>
    <col min="2823" max="2823" width="29.28515625" style="269" bestFit="1" customWidth="1"/>
    <col min="2824" max="3070" width="9.140625" style="269"/>
    <col min="3071" max="3071" width="37.42578125" style="269" customWidth="1"/>
    <col min="3072" max="3072" width="15.7109375" style="269" bestFit="1" customWidth="1"/>
    <col min="3073" max="3073" width="24.5703125" style="269" customWidth="1"/>
    <col min="3074" max="3074" width="26.140625" style="269" customWidth="1"/>
    <col min="3075" max="3075" width="24.5703125" style="269" customWidth="1"/>
    <col min="3076" max="3076" width="22.28515625" style="269" customWidth="1"/>
    <col min="3077" max="3077" width="15.28515625" style="269" customWidth="1"/>
    <col min="3078" max="3078" width="23.28515625" style="269" bestFit="1" customWidth="1"/>
    <col min="3079" max="3079" width="29.28515625" style="269" bestFit="1" customWidth="1"/>
    <col min="3080" max="3326" width="9.140625" style="269"/>
    <col min="3327" max="3327" width="37.42578125" style="269" customWidth="1"/>
    <col min="3328" max="3328" width="15.7109375" style="269" bestFit="1" customWidth="1"/>
    <col min="3329" max="3329" width="24.5703125" style="269" customWidth="1"/>
    <col min="3330" max="3330" width="26.140625" style="269" customWidth="1"/>
    <col min="3331" max="3331" width="24.5703125" style="269" customWidth="1"/>
    <col min="3332" max="3332" width="22.28515625" style="269" customWidth="1"/>
    <col min="3333" max="3333" width="15.28515625" style="269" customWidth="1"/>
    <col min="3334" max="3334" width="23.28515625" style="269" bestFit="1" customWidth="1"/>
    <col min="3335" max="3335" width="29.28515625" style="269" bestFit="1" customWidth="1"/>
    <col min="3336" max="3582" width="9.140625" style="269"/>
    <col min="3583" max="3583" width="37.42578125" style="269" customWidth="1"/>
    <col min="3584" max="3584" width="15.7109375" style="269" bestFit="1" customWidth="1"/>
    <col min="3585" max="3585" width="24.5703125" style="269" customWidth="1"/>
    <col min="3586" max="3586" width="26.140625" style="269" customWidth="1"/>
    <col min="3587" max="3587" width="24.5703125" style="269" customWidth="1"/>
    <col min="3588" max="3588" width="22.28515625" style="269" customWidth="1"/>
    <col min="3589" max="3589" width="15.28515625" style="269" customWidth="1"/>
    <col min="3590" max="3590" width="23.28515625" style="269" bestFit="1" customWidth="1"/>
    <col min="3591" max="3591" width="29.28515625" style="269" bestFit="1" customWidth="1"/>
    <col min="3592" max="3838" width="9.140625" style="269"/>
    <col min="3839" max="3839" width="37.42578125" style="269" customWidth="1"/>
    <col min="3840" max="3840" width="15.7109375" style="269" bestFit="1" customWidth="1"/>
    <col min="3841" max="3841" width="24.5703125" style="269" customWidth="1"/>
    <col min="3842" max="3842" width="26.140625" style="269" customWidth="1"/>
    <col min="3843" max="3843" width="24.5703125" style="269" customWidth="1"/>
    <col min="3844" max="3844" width="22.28515625" style="269" customWidth="1"/>
    <col min="3845" max="3845" width="15.28515625" style="269" customWidth="1"/>
    <col min="3846" max="3846" width="23.28515625" style="269" bestFit="1" customWidth="1"/>
    <col min="3847" max="3847" width="29.28515625" style="269" bestFit="1" customWidth="1"/>
    <col min="3848" max="4094" width="9.140625" style="269"/>
    <col min="4095" max="4095" width="37.42578125" style="269" customWidth="1"/>
    <col min="4096" max="4096" width="15.7109375" style="269" bestFit="1" customWidth="1"/>
    <col min="4097" max="4097" width="24.5703125" style="269" customWidth="1"/>
    <col min="4098" max="4098" width="26.140625" style="269" customWidth="1"/>
    <col min="4099" max="4099" width="24.5703125" style="269" customWidth="1"/>
    <col min="4100" max="4100" width="22.28515625" style="269" customWidth="1"/>
    <col min="4101" max="4101" width="15.28515625" style="269" customWidth="1"/>
    <col min="4102" max="4102" width="23.28515625" style="269" bestFit="1" customWidth="1"/>
    <col min="4103" max="4103" width="29.28515625" style="269" bestFit="1" customWidth="1"/>
    <col min="4104" max="4350" width="9.140625" style="269"/>
    <col min="4351" max="4351" width="37.42578125" style="269" customWidth="1"/>
    <col min="4352" max="4352" width="15.7109375" style="269" bestFit="1" customWidth="1"/>
    <col min="4353" max="4353" width="24.5703125" style="269" customWidth="1"/>
    <col min="4354" max="4354" width="26.140625" style="269" customWidth="1"/>
    <col min="4355" max="4355" width="24.5703125" style="269" customWidth="1"/>
    <col min="4356" max="4356" width="22.28515625" style="269" customWidth="1"/>
    <col min="4357" max="4357" width="15.28515625" style="269" customWidth="1"/>
    <col min="4358" max="4358" width="23.28515625" style="269" bestFit="1" customWidth="1"/>
    <col min="4359" max="4359" width="29.28515625" style="269" bestFit="1" customWidth="1"/>
    <col min="4360" max="4606" width="9.140625" style="269"/>
    <col min="4607" max="4607" width="37.42578125" style="269" customWidth="1"/>
    <col min="4608" max="4608" width="15.7109375" style="269" bestFit="1" customWidth="1"/>
    <col min="4609" max="4609" width="24.5703125" style="269" customWidth="1"/>
    <col min="4610" max="4610" width="26.140625" style="269" customWidth="1"/>
    <col min="4611" max="4611" width="24.5703125" style="269" customWidth="1"/>
    <col min="4612" max="4612" width="22.28515625" style="269" customWidth="1"/>
    <col min="4613" max="4613" width="15.28515625" style="269" customWidth="1"/>
    <col min="4614" max="4614" width="23.28515625" style="269" bestFit="1" customWidth="1"/>
    <col min="4615" max="4615" width="29.28515625" style="269" bestFit="1" customWidth="1"/>
    <col min="4616" max="4862" width="9.140625" style="269"/>
    <col min="4863" max="4863" width="37.42578125" style="269" customWidth="1"/>
    <col min="4864" max="4864" width="15.7109375" style="269" bestFit="1" customWidth="1"/>
    <col min="4865" max="4865" width="24.5703125" style="269" customWidth="1"/>
    <col min="4866" max="4866" width="26.140625" style="269" customWidth="1"/>
    <col min="4867" max="4867" width="24.5703125" style="269" customWidth="1"/>
    <col min="4868" max="4868" width="22.28515625" style="269" customWidth="1"/>
    <col min="4869" max="4869" width="15.28515625" style="269" customWidth="1"/>
    <col min="4870" max="4870" width="23.28515625" style="269" bestFit="1" customWidth="1"/>
    <col min="4871" max="4871" width="29.28515625" style="269" bestFit="1" customWidth="1"/>
    <col min="4872" max="5118" width="9.140625" style="269"/>
    <col min="5119" max="5119" width="37.42578125" style="269" customWidth="1"/>
    <col min="5120" max="5120" width="15.7109375" style="269" bestFit="1" customWidth="1"/>
    <col min="5121" max="5121" width="24.5703125" style="269" customWidth="1"/>
    <col min="5122" max="5122" width="26.140625" style="269" customWidth="1"/>
    <col min="5123" max="5123" width="24.5703125" style="269" customWidth="1"/>
    <col min="5124" max="5124" width="22.28515625" style="269" customWidth="1"/>
    <col min="5125" max="5125" width="15.28515625" style="269" customWidth="1"/>
    <col min="5126" max="5126" width="23.28515625" style="269" bestFit="1" customWidth="1"/>
    <col min="5127" max="5127" width="29.28515625" style="269" bestFit="1" customWidth="1"/>
    <col min="5128" max="5374" width="9.140625" style="269"/>
    <col min="5375" max="5375" width="37.42578125" style="269" customWidth="1"/>
    <col min="5376" max="5376" width="15.7109375" style="269" bestFit="1" customWidth="1"/>
    <col min="5377" max="5377" width="24.5703125" style="269" customWidth="1"/>
    <col min="5378" max="5378" width="26.140625" style="269" customWidth="1"/>
    <col min="5379" max="5379" width="24.5703125" style="269" customWidth="1"/>
    <col min="5380" max="5380" width="22.28515625" style="269" customWidth="1"/>
    <col min="5381" max="5381" width="15.28515625" style="269" customWidth="1"/>
    <col min="5382" max="5382" width="23.28515625" style="269" bestFit="1" customWidth="1"/>
    <col min="5383" max="5383" width="29.28515625" style="269" bestFit="1" customWidth="1"/>
    <col min="5384" max="5630" width="9.140625" style="269"/>
    <col min="5631" max="5631" width="37.42578125" style="269" customWidth="1"/>
    <col min="5632" max="5632" width="15.7109375" style="269" bestFit="1" customWidth="1"/>
    <col min="5633" max="5633" width="24.5703125" style="269" customWidth="1"/>
    <col min="5634" max="5634" width="26.140625" style="269" customWidth="1"/>
    <col min="5635" max="5635" width="24.5703125" style="269" customWidth="1"/>
    <col min="5636" max="5636" width="22.28515625" style="269" customWidth="1"/>
    <col min="5637" max="5637" width="15.28515625" style="269" customWidth="1"/>
    <col min="5638" max="5638" width="23.28515625" style="269" bestFit="1" customWidth="1"/>
    <col min="5639" max="5639" width="29.28515625" style="269" bestFit="1" customWidth="1"/>
    <col min="5640" max="5886" width="9.140625" style="269"/>
    <col min="5887" max="5887" width="37.42578125" style="269" customWidth="1"/>
    <col min="5888" max="5888" width="15.7109375" style="269" bestFit="1" customWidth="1"/>
    <col min="5889" max="5889" width="24.5703125" style="269" customWidth="1"/>
    <col min="5890" max="5890" width="26.140625" style="269" customWidth="1"/>
    <col min="5891" max="5891" width="24.5703125" style="269" customWidth="1"/>
    <col min="5892" max="5892" width="22.28515625" style="269" customWidth="1"/>
    <col min="5893" max="5893" width="15.28515625" style="269" customWidth="1"/>
    <col min="5894" max="5894" width="23.28515625" style="269" bestFit="1" customWidth="1"/>
    <col min="5895" max="5895" width="29.28515625" style="269" bestFit="1" customWidth="1"/>
    <col min="5896" max="6142" width="9.140625" style="269"/>
    <col min="6143" max="6143" width="37.42578125" style="269" customWidth="1"/>
    <col min="6144" max="6144" width="15.7109375" style="269" bestFit="1" customWidth="1"/>
    <col min="6145" max="6145" width="24.5703125" style="269" customWidth="1"/>
    <col min="6146" max="6146" width="26.140625" style="269" customWidth="1"/>
    <col min="6147" max="6147" width="24.5703125" style="269" customWidth="1"/>
    <col min="6148" max="6148" width="22.28515625" style="269" customWidth="1"/>
    <col min="6149" max="6149" width="15.28515625" style="269" customWidth="1"/>
    <col min="6150" max="6150" width="23.28515625" style="269" bestFit="1" customWidth="1"/>
    <col min="6151" max="6151" width="29.28515625" style="269" bestFit="1" customWidth="1"/>
    <col min="6152" max="6398" width="9.140625" style="269"/>
    <col min="6399" max="6399" width="37.42578125" style="269" customWidth="1"/>
    <col min="6400" max="6400" width="15.7109375" style="269" bestFit="1" customWidth="1"/>
    <col min="6401" max="6401" width="24.5703125" style="269" customWidth="1"/>
    <col min="6402" max="6402" width="26.140625" style="269" customWidth="1"/>
    <col min="6403" max="6403" width="24.5703125" style="269" customWidth="1"/>
    <col min="6404" max="6404" width="22.28515625" style="269" customWidth="1"/>
    <col min="6405" max="6405" width="15.28515625" style="269" customWidth="1"/>
    <col min="6406" max="6406" width="23.28515625" style="269" bestFit="1" customWidth="1"/>
    <col min="6407" max="6407" width="29.28515625" style="269" bestFit="1" customWidth="1"/>
    <col min="6408" max="6654" width="9.140625" style="269"/>
    <col min="6655" max="6655" width="37.42578125" style="269" customWidth="1"/>
    <col min="6656" max="6656" width="15.7109375" style="269" bestFit="1" customWidth="1"/>
    <col min="6657" max="6657" width="24.5703125" style="269" customWidth="1"/>
    <col min="6658" max="6658" width="26.140625" style="269" customWidth="1"/>
    <col min="6659" max="6659" width="24.5703125" style="269" customWidth="1"/>
    <col min="6660" max="6660" width="22.28515625" style="269" customWidth="1"/>
    <col min="6661" max="6661" width="15.28515625" style="269" customWidth="1"/>
    <col min="6662" max="6662" width="23.28515625" style="269" bestFit="1" customWidth="1"/>
    <col min="6663" max="6663" width="29.28515625" style="269" bestFit="1" customWidth="1"/>
    <col min="6664" max="6910" width="9.140625" style="269"/>
    <col min="6911" max="6911" width="37.42578125" style="269" customWidth="1"/>
    <col min="6912" max="6912" width="15.7109375" style="269" bestFit="1" customWidth="1"/>
    <col min="6913" max="6913" width="24.5703125" style="269" customWidth="1"/>
    <col min="6914" max="6914" width="26.140625" style="269" customWidth="1"/>
    <col min="6915" max="6915" width="24.5703125" style="269" customWidth="1"/>
    <col min="6916" max="6916" width="22.28515625" style="269" customWidth="1"/>
    <col min="6917" max="6917" width="15.28515625" style="269" customWidth="1"/>
    <col min="6918" max="6918" width="23.28515625" style="269" bestFit="1" customWidth="1"/>
    <col min="6919" max="6919" width="29.28515625" style="269" bestFit="1" customWidth="1"/>
    <col min="6920" max="7166" width="9.140625" style="269"/>
    <col min="7167" max="7167" width="37.42578125" style="269" customWidth="1"/>
    <col min="7168" max="7168" width="15.7109375" style="269" bestFit="1" customWidth="1"/>
    <col min="7169" max="7169" width="24.5703125" style="269" customWidth="1"/>
    <col min="7170" max="7170" width="26.140625" style="269" customWidth="1"/>
    <col min="7171" max="7171" width="24.5703125" style="269" customWidth="1"/>
    <col min="7172" max="7172" width="22.28515625" style="269" customWidth="1"/>
    <col min="7173" max="7173" width="15.28515625" style="269" customWidth="1"/>
    <col min="7174" max="7174" width="23.28515625" style="269" bestFit="1" customWidth="1"/>
    <col min="7175" max="7175" width="29.28515625" style="269" bestFit="1" customWidth="1"/>
    <col min="7176" max="7422" width="9.140625" style="269"/>
    <col min="7423" max="7423" width="37.42578125" style="269" customWidth="1"/>
    <col min="7424" max="7424" width="15.7109375" style="269" bestFit="1" customWidth="1"/>
    <col min="7425" max="7425" width="24.5703125" style="269" customWidth="1"/>
    <col min="7426" max="7426" width="26.140625" style="269" customWidth="1"/>
    <col min="7427" max="7427" width="24.5703125" style="269" customWidth="1"/>
    <col min="7428" max="7428" width="22.28515625" style="269" customWidth="1"/>
    <col min="7429" max="7429" width="15.28515625" style="269" customWidth="1"/>
    <col min="7430" max="7430" width="23.28515625" style="269" bestFit="1" customWidth="1"/>
    <col min="7431" max="7431" width="29.28515625" style="269" bestFit="1" customWidth="1"/>
    <col min="7432" max="7678" width="9.140625" style="269"/>
    <col min="7679" max="7679" width="37.42578125" style="269" customWidth="1"/>
    <col min="7680" max="7680" width="15.7109375" style="269" bestFit="1" customWidth="1"/>
    <col min="7681" max="7681" width="24.5703125" style="269" customWidth="1"/>
    <col min="7682" max="7682" width="26.140625" style="269" customWidth="1"/>
    <col min="7683" max="7683" width="24.5703125" style="269" customWidth="1"/>
    <col min="7684" max="7684" width="22.28515625" style="269" customWidth="1"/>
    <col min="7685" max="7685" width="15.28515625" style="269" customWidth="1"/>
    <col min="7686" max="7686" width="23.28515625" style="269" bestFit="1" customWidth="1"/>
    <col min="7687" max="7687" width="29.28515625" style="269" bestFit="1" customWidth="1"/>
    <col min="7688" max="7934" width="9.140625" style="269"/>
    <col min="7935" max="7935" width="37.42578125" style="269" customWidth="1"/>
    <col min="7936" max="7936" width="15.7109375" style="269" bestFit="1" customWidth="1"/>
    <col min="7937" max="7937" width="24.5703125" style="269" customWidth="1"/>
    <col min="7938" max="7938" width="26.140625" style="269" customWidth="1"/>
    <col min="7939" max="7939" width="24.5703125" style="269" customWidth="1"/>
    <col min="7940" max="7940" width="22.28515625" style="269" customWidth="1"/>
    <col min="7941" max="7941" width="15.28515625" style="269" customWidth="1"/>
    <col min="7942" max="7942" width="23.28515625" style="269" bestFit="1" customWidth="1"/>
    <col min="7943" max="7943" width="29.28515625" style="269" bestFit="1" customWidth="1"/>
    <col min="7944" max="8190" width="9.140625" style="269"/>
    <col min="8191" max="8191" width="37.42578125" style="269" customWidth="1"/>
    <col min="8192" max="8192" width="15.7109375" style="269" bestFit="1" customWidth="1"/>
    <col min="8193" max="8193" width="24.5703125" style="269" customWidth="1"/>
    <col min="8194" max="8194" width="26.140625" style="269" customWidth="1"/>
    <col min="8195" max="8195" width="24.5703125" style="269" customWidth="1"/>
    <col min="8196" max="8196" width="22.28515625" style="269" customWidth="1"/>
    <col min="8197" max="8197" width="15.28515625" style="269" customWidth="1"/>
    <col min="8198" max="8198" width="23.28515625" style="269" bestFit="1" customWidth="1"/>
    <col min="8199" max="8199" width="29.28515625" style="269" bestFit="1" customWidth="1"/>
    <col min="8200" max="8446" width="9.140625" style="269"/>
    <col min="8447" max="8447" width="37.42578125" style="269" customWidth="1"/>
    <col min="8448" max="8448" width="15.7109375" style="269" bestFit="1" customWidth="1"/>
    <col min="8449" max="8449" width="24.5703125" style="269" customWidth="1"/>
    <col min="8450" max="8450" width="26.140625" style="269" customWidth="1"/>
    <col min="8451" max="8451" width="24.5703125" style="269" customWidth="1"/>
    <col min="8452" max="8452" width="22.28515625" style="269" customWidth="1"/>
    <col min="8453" max="8453" width="15.28515625" style="269" customWidth="1"/>
    <col min="8454" max="8454" width="23.28515625" style="269" bestFit="1" customWidth="1"/>
    <col min="8455" max="8455" width="29.28515625" style="269" bestFit="1" customWidth="1"/>
    <col min="8456" max="8702" width="9.140625" style="269"/>
    <col min="8703" max="8703" width="37.42578125" style="269" customWidth="1"/>
    <col min="8704" max="8704" width="15.7109375" style="269" bestFit="1" customWidth="1"/>
    <col min="8705" max="8705" width="24.5703125" style="269" customWidth="1"/>
    <col min="8706" max="8706" width="26.140625" style="269" customWidth="1"/>
    <col min="8707" max="8707" width="24.5703125" style="269" customWidth="1"/>
    <col min="8708" max="8708" width="22.28515625" style="269" customWidth="1"/>
    <col min="8709" max="8709" width="15.28515625" style="269" customWidth="1"/>
    <col min="8710" max="8710" width="23.28515625" style="269" bestFit="1" customWidth="1"/>
    <col min="8711" max="8711" width="29.28515625" style="269" bestFit="1" customWidth="1"/>
    <col min="8712" max="8958" width="9.140625" style="269"/>
    <col min="8959" max="8959" width="37.42578125" style="269" customWidth="1"/>
    <col min="8960" max="8960" width="15.7109375" style="269" bestFit="1" customWidth="1"/>
    <col min="8961" max="8961" width="24.5703125" style="269" customWidth="1"/>
    <col min="8962" max="8962" width="26.140625" style="269" customWidth="1"/>
    <col min="8963" max="8963" width="24.5703125" style="269" customWidth="1"/>
    <col min="8964" max="8964" width="22.28515625" style="269" customWidth="1"/>
    <col min="8965" max="8965" width="15.28515625" style="269" customWidth="1"/>
    <col min="8966" max="8966" width="23.28515625" style="269" bestFit="1" customWidth="1"/>
    <col min="8967" max="8967" width="29.28515625" style="269" bestFit="1" customWidth="1"/>
    <col min="8968" max="9214" width="9.140625" style="269"/>
    <col min="9215" max="9215" width="37.42578125" style="269" customWidth="1"/>
    <col min="9216" max="9216" width="15.7109375" style="269" bestFit="1" customWidth="1"/>
    <col min="9217" max="9217" width="24.5703125" style="269" customWidth="1"/>
    <col min="9218" max="9218" width="26.140625" style="269" customWidth="1"/>
    <col min="9219" max="9219" width="24.5703125" style="269" customWidth="1"/>
    <col min="9220" max="9220" width="22.28515625" style="269" customWidth="1"/>
    <col min="9221" max="9221" width="15.28515625" style="269" customWidth="1"/>
    <col min="9222" max="9222" width="23.28515625" style="269" bestFit="1" customWidth="1"/>
    <col min="9223" max="9223" width="29.28515625" style="269" bestFit="1" customWidth="1"/>
    <col min="9224" max="9470" width="9.140625" style="269"/>
    <col min="9471" max="9471" width="37.42578125" style="269" customWidth="1"/>
    <col min="9472" max="9472" width="15.7109375" style="269" bestFit="1" customWidth="1"/>
    <col min="9473" max="9473" width="24.5703125" style="269" customWidth="1"/>
    <col min="9474" max="9474" width="26.140625" style="269" customWidth="1"/>
    <col min="9475" max="9475" width="24.5703125" style="269" customWidth="1"/>
    <col min="9476" max="9476" width="22.28515625" style="269" customWidth="1"/>
    <col min="9477" max="9477" width="15.28515625" style="269" customWidth="1"/>
    <col min="9478" max="9478" width="23.28515625" style="269" bestFit="1" customWidth="1"/>
    <col min="9479" max="9479" width="29.28515625" style="269" bestFit="1" customWidth="1"/>
    <col min="9480" max="9726" width="9.140625" style="269"/>
    <col min="9727" max="9727" width="37.42578125" style="269" customWidth="1"/>
    <col min="9728" max="9728" width="15.7109375" style="269" bestFit="1" customWidth="1"/>
    <col min="9729" max="9729" width="24.5703125" style="269" customWidth="1"/>
    <col min="9730" max="9730" width="26.140625" style="269" customWidth="1"/>
    <col min="9731" max="9731" width="24.5703125" style="269" customWidth="1"/>
    <col min="9732" max="9732" width="22.28515625" style="269" customWidth="1"/>
    <col min="9733" max="9733" width="15.28515625" style="269" customWidth="1"/>
    <col min="9734" max="9734" width="23.28515625" style="269" bestFit="1" customWidth="1"/>
    <col min="9735" max="9735" width="29.28515625" style="269" bestFit="1" customWidth="1"/>
    <col min="9736" max="9982" width="9.140625" style="269"/>
    <col min="9983" max="9983" width="37.42578125" style="269" customWidth="1"/>
    <col min="9984" max="9984" width="15.7109375" style="269" bestFit="1" customWidth="1"/>
    <col min="9985" max="9985" width="24.5703125" style="269" customWidth="1"/>
    <col min="9986" max="9986" width="26.140625" style="269" customWidth="1"/>
    <col min="9987" max="9987" width="24.5703125" style="269" customWidth="1"/>
    <col min="9988" max="9988" width="22.28515625" style="269" customWidth="1"/>
    <col min="9989" max="9989" width="15.28515625" style="269" customWidth="1"/>
    <col min="9990" max="9990" width="23.28515625" style="269" bestFit="1" customWidth="1"/>
    <col min="9991" max="9991" width="29.28515625" style="269" bestFit="1" customWidth="1"/>
    <col min="9992" max="10238" width="9.140625" style="269"/>
    <col min="10239" max="10239" width="37.42578125" style="269" customWidth="1"/>
    <col min="10240" max="10240" width="15.7109375" style="269" bestFit="1" customWidth="1"/>
    <col min="10241" max="10241" width="24.5703125" style="269" customWidth="1"/>
    <col min="10242" max="10242" width="26.140625" style="269" customWidth="1"/>
    <col min="10243" max="10243" width="24.5703125" style="269" customWidth="1"/>
    <col min="10244" max="10244" width="22.28515625" style="269" customWidth="1"/>
    <col min="10245" max="10245" width="15.28515625" style="269" customWidth="1"/>
    <col min="10246" max="10246" width="23.28515625" style="269" bestFit="1" customWidth="1"/>
    <col min="10247" max="10247" width="29.28515625" style="269" bestFit="1" customWidth="1"/>
    <col min="10248" max="10494" width="9.140625" style="269"/>
    <col min="10495" max="10495" width="37.42578125" style="269" customWidth="1"/>
    <col min="10496" max="10496" width="15.7109375" style="269" bestFit="1" customWidth="1"/>
    <col min="10497" max="10497" width="24.5703125" style="269" customWidth="1"/>
    <col min="10498" max="10498" width="26.140625" style="269" customWidth="1"/>
    <col min="10499" max="10499" width="24.5703125" style="269" customWidth="1"/>
    <col min="10500" max="10500" width="22.28515625" style="269" customWidth="1"/>
    <col min="10501" max="10501" width="15.28515625" style="269" customWidth="1"/>
    <col min="10502" max="10502" width="23.28515625" style="269" bestFit="1" customWidth="1"/>
    <col min="10503" max="10503" width="29.28515625" style="269" bestFit="1" customWidth="1"/>
    <col min="10504" max="10750" width="9.140625" style="269"/>
    <col min="10751" max="10751" width="37.42578125" style="269" customWidth="1"/>
    <col min="10752" max="10752" width="15.7109375" style="269" bestFit="1" customWidth="1"/>
    <col min="10753" max="10753" width="24.5703125" style="269" customWidth="1"/>
    <col min="10754" max="10754" width="26.140625" style="269" customWidth="1"/>
    <col min="10755" max="10755" width="24.5703125" style="269" customWidth="1"/>
    <col min="10756" max="10756" width="22.28515625" style="269" customWidth="1"/>
    <col min="10757" max="10757" width="15.28515625" style="269" customWidth="1"/>
    <col min="10758" max="10758" width="23.28515625" style="269" bestFit="1" customWidth="1"/>
    <col min="10759" max="10759" width="29.28515625" style="269" bestFit="1" customWidth="1"/>
    <col min="10760" max="11006" width="9.140625" style="269"/>
    <col min="11007" max="11007" width="37.42578125" style="269" customWidth="1"/>
    <col min="11008" max="11008" width="15.7109375" style="269" bestFit="1" customWidth="1"/>
    <col min="11009" max="11009" width="24.5703125" style="269" customWidth="1"/>
    <col min="11010" max="11010" width="26.140625" style="269" customWidth="1"/>
    <col min="11011" max="11011" width="24.5703125" style="269" customWidth="1"/>
    <col min="11012" max="11012" width="22.28515625" style="269" customWidth="1"/>
    <col min="11013" max="11013" width="15.28515625" style="269" customWidth="1"/>
    <col min="11014" max="11014" width="23.28515625" style="269" bestFit="1" customWidth="1"/>
    <col min="11015" max="11015" width="29.28515625" style="269" bestFit="1" customWidth="1"/>
    <col min="11016" max="11262" width="9.140625" style="269"/>
    <col min="11263" max="11263" width="37.42578125" style="269" customWidth="1"/>
    <col min="11264" max="11264" width="15.7109375" style="269" bestFit="1" customWidth="1"/>
    <col min="11265" max="11265" width="24.5703125" style="269" customWidth="1"/>
    <col min="11266" max="11266" width="26.140625" style="269" customWidth="1"/>
    <col min="11267" max="11267" width="24.5703125" style="269" customWidth="1"/>
    <col min="11268" max="11268" width="22.28515625" style="269" customWidth="1"/>
    <col min="11269" max="11269" width="15.28515625" style="269" customWidth="1"/>
    <col min="11270" max="11270" width="23.28515625" style="269" bestFit="1" customWidth="1"/>
    <col min="11271" max="11271" width="29.28515625" style="269" bestFit="1" customWidth="1"/>
    <col min="11272" max="11518" width="9.140625" style="269"/>
    <col min="11519" max="11519" width="37.42578125" style="269" customWidth="1"/>
    <col min="11520" max="11520" width="15.7109375" style="269" bestFit="1" customWidth="1"/>
    <col min="11521" max="11521" width="24.5703125" style="269" customWidth="1"/>
    <col min="11522" max="11522" width="26.140625" style="269" customWidth="1"/>
    <col min="11523" max="11523" width="24.5703125" style="269" customWidth="1"/>
    <col min="11524" max="11524" width="22.28515625" style="269" customWidth="1"/>
    <col min="11525" max="11525" width="15.28515625" style="269" customWidth="1"/>
    <col min="11526" max="11526" width="23.28515625" style="269" bestFit="1" customWidth="1"/>
    <col min="11527" max="11527" width="29.28515625" style="269" bestFit="1" customWidth="1"/>
    <col min="11528" max="11774" width="9.140625" style="269"/>
    <col min="11775" max="11775" width="37.42578125" style="269" customWidth="1"/>
    <col min="11776" max="11776" width="15.7109375" style="269" bestFit="1" customWidth="1"/>
    <col min="11777" max="11777" width="24.5703125" style="269" customWidth="1"/>
    <col min="11778" max="11778" width="26.140625" style="269" customWidth="1"/>
    <col min="11779" max="11779" width="24.5703125" style="269" customWidth="1"/>
    <col min="11780" max="11780" width="22.28515625" style="269" customWidth="1"/>
    <col min="11781" max="11781" width="15.28515625" style="269" customWidth="1"/>
    <col min="11782" max="11782" width="23.28515625" style="269" bestFit="1" customWidth="1"/>
    <col min="11783" max="11783" width="29.28515625" style="269" bestFit="1" customWidth="1"/>
    <col min="11784" max="12030" width="9.140625" style="269"/>
    <col min="12031" max="12031" width="37.42578125" style="269" customWidth="1"/>
    <col min="12032" max="12032" width="15.7109375" style="269" bestFit="1" customWidth="1"/>
    <col min="12033" max="12033" width="24.5703125" style="269" customWidth="1"/>
    <col min="12034" max="12034" width="26.140625" style="269" customWidth="1"/>
    <col min="12035" max="12035" width="24.5703125" style="269" customWidth="1"/>
    <col min="12036" max="12036" width="22.28515625" style="269" customWidth="1"/>
    <col min="12037" max="12037" width="15.28515625" style="269" customWidth="1"/>
    <col min="12038" max="12038" width="23.28515625" style="269" bestFit="1" customWidth="1"/>
    <col min="12039" max="12039" width="29.28515625" style="269" bestFit="1" customWidth="1"/>
    <col min="12040" max="12286" width="9.140625" style="269"/>
    <col min="12287" max="12287" width="37.42578125" style="269" customWidth="1"/>
    <col min="12288" max="12288" width="15.7109375" style="269" bestFit="1" customWidth="1"/>
    <col min="12289" max="12289" width="24.5703125" style="269" customWidth="1"/>
    <col min="12290" max="12290" width="26.140625" style="269" customWidth="1"/>
    <col min="12291" max="12291" width="24.5703125" style="269" customWidth="1"/>
    <col min="12292" max="12292" width="22.28515625" style="269" customWidth="1"/>
    <col min="12293" max="12293" width="15.28515625" style="269" customWidth="1"/>
    <col min="12294" max="12294" width="23.28515625" style="269" bestFit="1" customWidth="1"/>
    <col min="12295" max="12295" width="29.28515625" style="269" bestFit="1" customWidth="1"/>
    <col min="12296" max="12542" width="9.140625" style="269"/>
    <col min="12543" max="12543" width="37.42578125" style="269" customWidth="1"/>
    <col min="12544" max="12544" width="15.7109375" style="269" bestFit="1" customWidth="1"/>
    <col min="12545" max="12545" width="24.5703125" style="269" customWidth="1"/>
    <col min="12546" max="12546" width="26.140625" style="269" customWidth="1"/>
    <col min="12547" max="12547" width="24.5703125" style="269" customWidth="1"/>
    <col min="12548" max="12548" width="22.28515625" style="269" customWidth="1"/>
    <col min="12549" max="12549" width="15.28515625" style="269" customWidth="1"/>
    <col min="12550" max="12550" width="23.28515625" style="269" bestFit="1" customWidth="1"/>
    <col min="12551" max="12551" width="29.28515625" style="269" bestFit="1" customWidth="1"/>
    <col min="12552" max="12798" width="9.140625" style="269"/>
    <col min="12799" max="12799" width="37.42578125" style="269" customWidth="1"/>
    <col min="12800" max="12800" width="15.7109375" style="269" bestFit="1" customWidth="1"/>
    <col min="12801" max="12801" width="24.5703125" style="269" customWidth="1"/>
    <col min="12802" max="12802" width="26.140625" style="269" customWidth="1"/>
    <col min="12803" max="12803" width="24.5703125" style="269" customWidth="1"/>
    <col min="12804" max="12804" width="22.28515625" style="269" customWidth="1"/>
    <col min="12805" max="12805" width="15.28515625" style="269" customWidth="1"/>
    <col min="12806" max="12806" width="23.28515625" style="269" bestFit="1" customWidth="1"/>
    <col min="12807" max="12807" width="29.28515625" style="269" bestFit="1" customWidth="1"/>
    <col min="12808" max="13054" width="9.140625" style="269"/>
    <col min="13055" max="13055" width="37.42578125" style="269" customWidth="1"/>
    <col min="13056" max="13056" width="15.7109375" style="269" bestFit="1" customWidth="1"/>
    <col min="13057" max="13057" width="24.5703125" style="269" customWidth="1"/>
    <col min="13058" max="13058" width="26.140625" style="269" customWidth="1"/>
    <col min="13059" max="13059" width="24.5703125" style="269" customWidth="1"/>
    <col min="13060" max="13060" width="22.28515625" style="269" customWidth="1"/>
    <col min="13061" max="13061" width="15.28515625" style="269" customWidth="1"/>
    <col min="13062" max="13062" width="23.28515625" style="269" bestFit="1" customWidth="1"/>
    <col min="13063" max="13063" width="29.28515625" style="269" bestFit="1" customWidth="1"/>
    <col min="13064" max="13310" width="9.140625" style="269"/>
    <col min="13311" max="13311" width="37.42578125" style="269" customWidth="1"/>
    <col min="13312" max="13312" width="15.7109375" style="269" bestFit="1" customWidth="1"/>
    <col min="13313" max="13313" width="24.5703125" style="269" customWidth="1"/>
    <col min="13314" max="13314" width="26.140625" style="269" customWidth="1"/>
    <col min="13315" max="13315" width="24.5703125" style="269" customWidth="1"/>
    <col min="13316" max="13316" width="22.28515625" style="269" customWidth="1"/>
    <col min="13317" max="13317" width="15.28515625" style="269" customWidth="1"/>
    <col min="13318" max="13318" width="23.28515625" style="269" bestFit="1" customWidth="1"/>
    <col min="13319" max="13319" width="29.28515625" style="269" bestFit="1" customWidth="1"/>
    <col min="13320" max="13566" width="9.140625" style="269"/>
    <col min="13567" max="13567" width="37.42578125" style="269" customWidth="1"/>
    <col min="13568" max="13568" width="15.7109375" style="269" bestFit="1" customWidth="1"/>
    <col min="13569" max="13569" width="24.5703125" style="269" customWidth="1"/>
    <col min="13570" max="13570" width="26.140625" style="269" customWidth="1"/>
    <col min="13571" max="13571" width="24.5703125" style="269" customWidth="1"/>
    <col min="13572" max="13572" width="22.28515625" style="269" customWidth="1"/>
    <col min="13573" max="13573" width="15.28515625" style="269" customWidth="1"/>
    <col min="13574" max="13574" width="23.28515625" style="269" bestFit="1" customWidth="1"/>
    <col min="13575" max="13575" width="29.28515625" style="269" bestFit="1" customWidth="1"/>
    <col min="13576" max="13822" width="9.140625" style="269"/>
    <col min="13823" max="13823" width="37.42578125" style="269" customWidth="1"/>
    <col min="13824" max="13824" width="15.7109375" style="269" bestFit="1" customWidth="1"/>
    <col min="13825" max="13825" width="24.5703125" style="269" customWidth="1"/>
    <col min="13826" max="13826" width="26.140625" style="269" customWidth="1"/>
    <col min="13827" max="13827" width="24.5703125" style="269" customWidth="1"/>
    <col min="13828" max="13828" width="22.28515625" style="269" customWidth="1"/>
    <col min="13829" max="13829" width="15.28515625" style="269" customWidth="1"/>
    <col min="13830" max="13830" width="23.28515625" style="269" bestFit="1" customWidth="1"/>
    <col min="13831" max="13831" width="29.28515625" style="269" bestFit="1" customWidth="1"/>
    <col min="13832" max="14078" width="9.140625" style="269"/>
    <col min="14079" max="14079" width="37.42578125" style="269" customWidth="1"/>
    <col min="14080" max="14080" width="15.7109375" style="269" bestFit="1" customWidth="1"/>
    <col min="14081" max="14081" width="24.5703125" style="269" customWidth="1"/>
    <col min="14082" max="14082" width="26.140625" style="269" customWidth="1"/>
    <col min="14083" max="14083" width="24.5703125" style="269" customWidth="1"/>
    <col min="14084" max="14084" width="22.28515625" style="269" customWidth="1"/>
    <col min="14085" max="14085" width="15.28515625" style="269" customWidth="1"/>
    <col min="14086" max="14086" width="23.28515625" style="269" bestFit="1" customWidth="1"/>
    <col min="14087" max="14087" width="29.28515625" style="269" bestFit="1" customWidth="1"/>
    <col min="14088" max="14334" width="9.140625" style="269"/>
    <col min="14335" max="14335" width="37.42578125" style="269" customWidth="1"/>
    <col min="14336" max="14336" width="15.7109375" style="269" bestFit="1" customWidth="1"/>
    <col min="14337" max="14337" width="24.5703125" style="269" customWidth="1"/>
    <col min="14338" max="14338" width="26.140625" style="269" customWidth="1"/>
    <col min="14339" max="14339" width="24.5703125" style="269" customWidth="1"/>
    <col min="14340" max="14340" width="22.28515625" style="269" customWidth="1"/>
    <col min="14341" max="14341" width="15.28515625" style="269" customWidth="1"/>
    <col min="14342" max="14342" width="23.28515625" style="269" bestFit="1" customWidth="1"/>
    <col min="14343" max="14343" width="29.28515625" style="269" bestFit="1" customWidth="1"/>
    <col min="14344" max="14590" width="9.140625" style="269"/>
    <col min="14591" max="14591" width="37.42578125" style="269" customWidth="1"/>
    <col min="14592" max="14592" width="15.7109375" style="269" bestFit="1" customWidth="1"/>
    <col min="14593" max="14593" width="24.5703125" style="269" customWidth="1"/>
    <col min="14594" max="14594" width="26.140625" style="269" customWidth="1"/>
    <col min="14595" max="14595" width="24.5703125" style="269" customWidth="1"/>
    <col min="14596" max="14596" width="22.28515625" style="269" customWidth="1"/>
    <col min="14597" max="14597" width="15.28515625" style="269" customWidth="1"/>
    <col min="14598" max="14598" width="23.28515625" style="269" bestFit="1" customWidth="1"/>
    <col min="14599" max="14599" width="29.28515625" style="269" bestFit="1" customWidth="1"/>
    <col min="14600" max="14846" width="9.140625" style="269"/>
    <col min="14847" max="14847" width="37.42578125" style="269" customWidth="1"/>
    <col min="14848" max="14848" width="15.7109375" style="269" bestFit="1" customWidth="1"/>
    <col min="14849" max="14849" width="24.5703125" style="269" customWidth="1"/>
    <col min="14850" max="14850" width="26.140625" style="269" customWidth="1"/>
    <col min="14851" max="14851" width="24.5703125" style="269" customWidth="1"/>
    <col min="14852" max="14852" width="22.28515625" style="269" customWidth="1"/>
    <col min="14853" max="14853" width="15.28515625" style="269" customWidth="1"/>
    <col min="14854" max="14854" width="23.28515625" style="269" bestFit="1" customWidth="1"/>
    <col min="14855" max="14855" width="29.28515625" style="269" bestFit="1" customWidth="1"/>
    <col min="14856" max="15102" width="9.140625" style="269"/>
    <col min="15103" max="15103" width="37.42578125" style="269" customWidth="1"/>
    <col min="15104" max="15104" width="15.7109375" style="269" bestFit="1" customWidth="1"/>
    <col min="15105" max="15105" width="24.5703125" style="269" customWidth="1"/>
    <col min="15106" max="15106" width="26.140625" style="269" customWidth="1"/>
    <col min="15107" max="15107" width="24.5703125" style="269" customWidth="1"/>
    <col min="15108" max="15108" width="22.28515625" style="269" customWidth="1"/>
    <col min="15109" max="15109" width="15.28515625" style="269" customWidth="1"/>
    <col min="15110" max="15110" width="23.28515625" style="269" bestFit="1" customWidth="1"/>
    <col min="15111" max="15111" width="29.28515625" style="269" bestFit="1" customWidth="1"/>
    <col min="15112" max="15358" width="9.140625" style="269"/>
    <col min="15359" max="15359" width="37.42578125" style="269" customWidth="1"/>
    <col min="15360" max="15360" width="15.7109375" style="269" bestFit="1" customWidth="1"/>
    <col min="15361" max="15361" width="24.5703125" style="269" customWidth="1"/>
    <col min="15362" max="15362" width="26.140625" style="269" customWidth="1"/>
    <col min="15363" max="15363" width="24.5703125" style="269" customWidth="1"/>
    <col min="15364" max="15364" width="22.28515625" style="269" customWidth="1"/>
    <col min="15365" max="15365" width="15.28515625" style="269" customWidth="1"/>
    <col min="15366" max="15366" width="23.28515625" style="269" bestFit="1" customWidth="1"/>
    <col min="15367" max="15367" width="29.28515625" style="269" bestFit="1" customWidth="1"/>
    <col min="15368" max="15614" width="9.140625" style="269"/>
    <col min="15615" max="15615" width="37.42578125" style="269" customWidth="1"/>
    <col min="15616" max="15616" width="15.7109375" style="269" bestFit="1" customWidth="1"/>
    <col min="15617" max="15617" width="24.5703125" style="269" customWidth="1"/>
    <col min="15618" max="15618" width="26.140625" style="269" customWidth="1"/>
    <col min="15619" max="15619" width="24.5703125" style="269" customWidth="1"/>
    <col min="15620" max="15620" width="22.28515625" style="269" customWidth="1"/>
    <col min="15621" max="15621" width="15.28515625" style="269" customWidth="1"/>
    <col min="15622" max="15622" width="23.28515625" style="269" bestFit="1" customWidth="1"/>
    <col min="15623" max="15623" width="29.28515625" style="269" bestFit="1" customWidth="1"/>
    <col min="15624" max="15870" width="9.140625" style="269"/>
    <col min="15871" max="15871" width="37.42578125" style="269" customWidth="1"/>
    <col min="15872" max="15872" width="15.7109375" style="269" bestFit="1" customWidth="1"/>
    <col min="15873" max="15873" width="24.5703125" style="269" customWidth="1"/>
    <col min="15874" max="15874" width="26.140625" style="269" customWidth="1"/>
    <col min="15875" max="15875" width="24.5703125" style="269" customWidth="1"/>
    <col min="15876" max="15876" width="22.28515625" style="269" customWidth="1"/>
    <col min="15877" max="15877" width="15.28515625" style="269" customWidth="1"/>
    <col min="15878" max="15878" width="23.28515625" style="269" bestFit="1" customWidth="1"/>
    <col min="15879" max="15879" width="29.28515625" style="269" bestFit="1" customWidth="1"/>
    <col min="15880" max="16126" width="9.140625" style="269"/>
    <col min="16127" max="16127" width="37.42578125" style="269" customWidth="1"/>
    <col min="16128" max="16128" width="15.7109375" style="269" bestFit="1" customWidth="1"/>
    <col min="16129" max="16129" width="24.5703125" style="269" customWidth="1"/>
    <col min="16130" max="16130" width="26.140625" style="269" customWidth="1"/>
    <col min="16131" max="16131" width="24.5703125" style="269" customWidth="1"/>
    <col min="16132" max="16132" width="22.28515625" style="269" customWidth="1"/>
    <col min="16133" max="16133" width="15.28515625" style="269" customWidth="1"/>
    <col min="16134" max="16134" width="23.28515625" style="269" bestFit="1" customWidth="1"/>
    <col min="16135" max="16135" width="29.28515625" style="269" bestFit="1" customWidth="1"/>
    <col min="16136" max="16384" width="9.140625" style="269"/>
  </cols>
  <sheetData>
    <row r="1" spans="1:8" ht="30" customHeight="1" thickBot="1" x14ac:dyDescent="0.25">
      <c r="A1" s="870" t="s">
        <v>357</v>
      </c>
      <c r="B1" s="871"/>
      <c r="C1" s="871"/>
      <c r="D1" s="871"/>
      <c r="E1" s="872"/>
    </row>
    <row r="2" spans="1:8" ht="13.5" thickBot="1" x14ac:dyDescent="0.25"/>
    <row r="3" spans="1:8" ht="54.75" customHeight="1" thickBot="1" x14ac:dyDescent="0.25">
      <c r="A3" s="414" t="s">
        <v>165</v>
      </c>
      <c r="B3" s="415" t="s">
        <v>218</v>
      </c>
      <c r="C3" s="415" t="s">
        <v>214</v>
      </c>
      <c r="D3" s="416" t="s">
        <v>220</v>
      </c>
      <c r="E3" s="415" t="s">
        <v>221</v>
      </c>
      <c r="F3" s="415" t="s">
        <v>222</v>
      </c>
      <c r="G3" s="415" t="s">
        <v>224</v>
      </c>
      <c r="H3" s="417" t="s">
        <v>223</v>
      </c>
    </row>
    <row r="4" spans="1:8" ht="48" customHeight="1" thickBot="1" x14ac:dyDescent="0.25">
      <c r="A4" s="335" t="s">
        <v>234</v>
      </c>
      <c r="B4" s="601">
        <v>0.05</v>
      </c>
      <c r="C4" s="332">
        <f>((Summary!B4+Summary!B5+Summary!B6+Summary!B7+Summary!B8)*2*B4)</f>
        <v>698.90000000000009</v>
      </c>
      <c r="D4" s="343">
        <v>0</v>
      </c>
      <c r="E4" s="326">
        <v>0</v>
      </c>
      <c r="F4" s="329">
        <f t="shared" ref="F4:F9" si="0">C4*D4</f>
        <v>0</v>
      </c>
      <c r="G4" s="329">
        <f>C4*E4</f>
        <v>0</v>
      </c>
      <c r="H4" s="344">
        <f t="shared" ref="H4:H9" si="1">F4+G4</f>
        <v>0</v>
      </c>
    </row>
    <row r="5" spans="1:8" ht="48" customHeight="1" thickBot="1" x14ac:dyDescent="0.25">
      <c r="A5" s="335" t="s">
        <v>231</v>
      </c>
      <c r="B5" s="601">
        <v>0.05</v>
      </c>
      <c r="C5" s="332">
        <f>((Summary!B5+Summary!B6+Summary!B7+Summary!B8)*B5)</f>
        <v>299.85000000000002</v>
      </c>
      <c r="D5" s="343">
        <v>0</v>
      </c>
      <c r="E5" s="326">
        <v>0</v>
      </c>
      <c r="F5" s="329">
        <f t="shared" si="0"/>
        <v>0</v>
      </c>
      <c r="G5" s="329">
        <f t="shared" ref="G5:G9" si="2">C5*E5</f>
        <v>0</v>
      </c>
      <c r="H5" s="344">
        <f t="shared" si="1"/>
        <v>0</v>
      </c>
    </row>
    <row r="6" spans="1:8" ht="48" customHeight="1" thickBot="1" x14ac:dyDescent="0.25">
      <c r="A6" s="335" t="s">
        <v>230</v>
      </c>
      <c r="B6" s="601">
        <v>0.05</v>
      </c>
      <c r="C6" s="332">
        <f>((Summary!B5+Summary!B6+Summary!B7+Summary!B8)*B6)</f>
        <v>299.85000000000002</v>
      </c>
      <c r="D6" s="343">
        <v>0</v>
      </c>
      <c r="E6" s="326">
        <v>0</v>
      </c>
      <c r="F6" s="329">
        <f t="shared" si="0"/>
        <v>0</v>
      </c>
      <c r="G6" s="329">
        <f t="shared" si="2"/>
        <v>0</v>
      </c>
      <c r="H6" s="344">
        <f t="shared" si="1"/>
        <v>0</v>
      </c>
    </row>
    <row r="7" spans="1:8" ht="48" customHeight="1" thickBot="1" x14ac:dyDescent="0.25">
      <c r="A7" s="335" t="s">
        <v>228</v>
      </c>
      <c r="B7" s="601">
        <v>0.05</v>
      </c>
      <c r="C7" s="332">
        <f>((Summary!B5+Summary!B6+Summary!B7+Summary!B8)*B7)</f>
        <v>299.85000000000002</v>
      </c>
      <c r="D7" s="343">
        <v>0</v>
      </c>
      <c r="E7" s="326">
        <v>0</v>
      </c>
      <c r="F7" s="329">
        <f t="shared" si="0"/>
        <v>0</v>
      </c>
      <c r="G7" s="329">
        <f t="shared" si="2"/>
        <v>0</v>
      </c>
      <c r="H7" s="344">
        <f t="shared" si="1"/>
        <v>0</v>
      </c>
    </row>
    <row r="8" spans="1:8" ht="48" customHeight="1" thickBot="1" x14ac:dyDescent="0.25">
      <c r="A8" s="335" t="s">
        <v>211</v>
      </c>
      <c r="B8" s="601">
        <v>0.05</v>
      </c>
      <c r="C8" s="332">
        <f>((Summary!B5+Summary!B6+Summary!B7+Summary!B8)*B8)*0.5</f>
        <v>149.92500000000001</v>
      </c>
      <c r="D8" s="343">
        <v>0</v>
      </c>
      <c r="E8" s="326">
        <v>0</v>
      </c>
      <c r="F8" s="329">
        <f t="shared" si="0"/>
        <v>0</v>
      </c>
      <c r="G8" s="329">
        <f t="shared" si="2"/>
        <v>0</v>
      </c>
      <c r="H8" s="344">
        <f t="shared" si="1"/>
        <v>0</v>
      </c>
    </row>
    <row r="9" spans="1:8" ht="48" customHeight="1" thickBot="1" x14ac:dyDescent="0.25">
      <c r="A9" s="342" t="s">
        <v>235</v>
      </c>
      <c r="B9" s="601">
        <v>0.05</v>
      </c>
      <c r="C9" s="345">
        <f>((Summary!B5+Summary!B6+Summary!B7+Summary!B8)*B9)*5</f>
        <v>1499.25</v>
      </c>
      <c r="D9" s="346">
        <v>0</v>
      </c>
      <c r="E9" s="327">
        <v>0</v>
      </c>
      <c r="F9" s="334">
        <f t="shared" si="0"/>
        <v>0</v>
      </c>
      <c r="G9" s="329">
        <f t="shared" si="2"/>
        <v>0</v>
      </c>
      <c r="H9" s="324">
        <f t="shared" si="1"/>
        <v>0</v>
      </c>
    </row>
    <row r="10" spans="1:8" ht="36.75" customHeight="1" thickBot="1" x14ac:dyDescent="0.25">
      <c r="G10" s="412" t="s">
        <v>238</v>
      </c>
      <c r="H10" s="330">
        <f>SUM(H4:H9)</f>
        <v>0</v>
      </c>
    </row>
    <row r="14" spans="1:8" x14ac:dyDescent="0.2">
      <c r="A14" s="271"/>
      <c r="B14" s="271"/>
      <c r="C14" s="272"/>
      <c r="D14" s="272"/>
      <c r="E14" s="272"/>
    </row>
    <row r="15" spans="1:8" x14ac:dyDescent="0.2">
      <c r="A15" s="271"/>
      <c r="B15" s="271"/>
      <c r="C15" s="272"/>
      <c r="D15" s="272"/>
      <c r="E15" s="272"/>
    </row>
    <row r="16" spans="1:8" ht="29.25" customHeight="1" x14ac:dyDescent="0.2">
      <c r="A16" s="873"/>
      <c r="B16" s="873"/>
      <c r="C16" s="873"/>
      <c r="D16" s="274"/>
      <c r="E16" s="274"/>
    </row>
    <row r="17" spans="1:5" ht="29.25" customHeight="1" x14ac:dyDescent="0.2">
      <c r="A17" s="874"/>
      <c r="B17" s="874"/>
      <c r="C17" s="874"/>
      <c r="D17" s="331"/>
      <c r="E17" s="272"/>
    </row>
    <row r="18" spans="1:5" x14ac:dyDescent="0.2">
      <c r="A18" s="271"/>
      <c r="B18" s="271"/>
      <c r="C18" s="272"/>
      <c r="D18" s="272"/>
      <c r="E18" s="272"/>
    </row>
  </sheetData>
  <mergeCells count="3">
    <mergeCell ref="A16:C16"/>
    <mergeCell ref="A17:C17"/>
    <mergeCell ref="A1:E1"/>
  </mergeCells>
  <pageMargins left="0.70866141732283472" right="0.70866141732283472" top="0.74803149606299213" bottom="0.74803149606299213" header="0.31496062992125984" footer="0.31496062992125984"/>
  <pageSetup paperSize="9" orientation="landscape" r:id="rId1"/>
  <headerFooter>
    <oddHeader>&amp;CDIGIT/R3/PO/2016/020 – DCCS - Annex 6: Financial Evaluation Questionnaire
Tenderer.......................</oddHeader>
    <oddFooter>&amp;LMedia Sanitization High</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20</vt:i4>
      </vt:variant>
      <vt:variant>
        <vt:lpstr>Named Ranges</vt:lpstr>
      </vt:variant>
      <vt:variant>
        <vt:i4>20</vt:i4>
      </vt:variant>
    </vt:vector>
  </HeadingPairs>
  <TitlesOfParts>
    <vt:vector size="40" baseType="lpstr">
      <vt:lpstr>General Mandatory Questions</vt:lpstr>
      <vt:lpstr>Instructions</vt:lpstr>
      <vt:lpstr>Manufacturer Guarantee</vt:lpstr>
      <vt:lpstr>Extended Guarantees</vt:lpstr>
      <vt:lpstr>Summary</vt:lpstr>
      <vt:lpstr>Standard 2 sockets Blade Server</vt:lpstr>
      <vt:lpstr>Standard 2 sockets Rackable</vt:lpstr>
      <vt:lpstr>Advanced 2 sockets Rackable</vt:lpstr>
      <vt:lpstr>Standard 4 sockets Rackable</vt:lpstr>
      <vt:lpstr>Advanced 4 sockets Rackable</vt:lpstr>
      <vt:lpstr>Moves and EWH</vt:lpstr>
      <vt:lpstr>Professional services</vt:lpstr>
      <vt:lpstr>Power Consumption</vt:lpstr>
      <vt:lpstr>Options (internal components)</vt:lpstr>
      <vt:lpstr>Options (external components)</vt:lpstr>
      <vt:lpstr>Leasing</vt:lpstr>
      <vt:lpstr>Upgrade Kits</vt:lpstr>
      <vt:lpstr>Non Returnable Disks</vt:lpstr>
      <vt:lpstr>Media Sanitization Basic </vt:lpstr>
      <vt:lpstr>Media Sanitization High</vt:lpstr>
      <vt:lpstr>'Advanced 2 sockets Rackable'!Print_Area</vt:lpstr>
      <vt:lpstr>'Advanced 4 sockets Rackable'!Print_Area</vt:lpstr>
      <vt:lpstr>'Extended Guarantees'!Print_Area</vt:lpstr>
      <vt:lpstr>'General Mandatory Questions'!Print_Area</vt:lpstr>
      <vt:lpstr>Instructions!Print_Area</vt:lpstr>
      <vt:lpstr>Leasing!Print_Area</vt:lpstr>
      <vt:lpstr>'Manufacturer Guarantee'!Print_Area</vt:lpstr>
      <vt:lpstr>'Media Sanitization Basic '!Print_Area</vt:lpstr>
      <vt:lpstr>'Media Sanitization High'!Print_Area</vt:lpstr>
      <vt:lpstr>'Moves and EWH'!Print_Area</vt:lpstr>
      <vt:lpstr>'Non Returnable Disks'!Print_Area</vt:lpstr>
      <vt:lpstr>'Options (external components)'!Print_Area</vt:lpstr>
      <vt:lpstr>'Options (internal components)'!Print_Area</vt:lpstr>
      <vt:lpstr>'Power Consumption'!Print_Area</vt:lpstr>
      <vt:lpstr>'Professional services'!Print_Area</vt:lpstr>
      <vt:lpstr>'Standard 2 sockets Blade Server'!Print_Area</vt:lpstr>
      <vt:lpstr>'Standard 2 sockets Rackable'!Print_Area</vt:lpstr>
      <vt:lpstr>'Standard 4 sockets Rackable'!Print_Area</vt:lpstr>
      <vt:lpstr>Summary!Print_Area</vt:lpstr>
      <vt:lpstr>'Upgrade Kits'!Print_Area</vt:lpstr>
    </vt:vector>
  </TitlesOfParts>
  <Company>European Commission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Financial Evaluation</dc:title>
  <dc:subject>Financial Evaluation form for APSII</dc:subject>
  <cp:keywords>APSII</cp:keywords>
  <cp:lastModifiedBy>SGALBIERO Orazio (DIGIT)</cp:lastModifiedBy>
  <cp:lastPrinted>2017-02-10T13:42:55Z</cp:lastPrinted>
  <dcterms:created xsi:type="dcterms:W3CDTF">2007-02-28T11:09:12Z</dcterms:created>
  <dcterms:modified xsi:type="dcterms:W3CDTF">2017-02-14T12:56:51Z</dcterms:modified>
  <cp:category>CFT</cp:category>
</cp:coreProperties>
</file>